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3"/>
  <workbookPr codeName="DieseArbeitsmappe" defaultThemeVersion="166925"/>
  <mc:AlternateContent xmlns:mc="http://schemas.openxmlformats.org/markup-compatibility/2006">
    <mc:Choice Requires="x15">
      <x15ac:absPath xmlns:x15ac="http://schemas.microsoft.com/office/spreadsheetml/2010/11/ac" url="C:\Users\ithan\Desktop\qwwtwtwt\"/>
    </mc:Choice>
  </mc:AlternateContent>
  <xr:revisionPtr revIDLastSave="1" documentId="13_ncr:1_{D4BB4BC2-7A12-46AF-8FD2-31E970B18BA7}" xr6:coauthVersionLast="47" xr6:coauthVersionMax="47" xr10:uidLastSave="{98EE5755-09CD-4640-8CC4-CEA88431A521}"/>
  <bookViews>
    <workbookView xWindow="27250" yWindow="-110" windowWidth="25820" windowHeight="13900" tabRatio="897" xr2:uid="{00000000-000D-0000-FFFF-FFFF00000000}"/>
  </bookViews>
  <sheets>
    <sheet name="PCs" sheetId="1" r:id="rId1"/>
    <sheet name="Festplaten" sheetId="2" r:id="rId2"/>
    <sheet name=" Front-Side-Bus" sheetId="12" r:id="rId3"/>
    <sheet name="RAM-Module" sheetId="3" r:id="rId4"/>
    <sheet name="USB" sheetId="4" r:id="rId5"/>
    <sheet name="PCIe" sheetId="5" r:id="rId6"/>
    <sheet name="M2-NVMe" sheetId="13" r:id="rId7"/>
    <sheet name="WLAN" sheetId="6" r:id="rId8"/>
    <sheet name="2G-3G-4GG" sheetId="10" r:id="rId9"/>
    <sheet name="umrechnen" sheetId="11" r:id="rId10"/>
    <sheet name="Akku" sheetId="9" r:id="rId11"/>
  </sheets>
  <definedNames>
    <definedName name="_xlnm._FilterDatabase" localSheetId="1" hidden="1">Festplaten!$B$6:$U$20</definedName>
    <definedName name="_xlnm._FilterDatabase" localSheetId="0" hidden="1">PCs!$B$6:$V$24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10" i="4" l="1"/>
  <c r="J11" i="4"/>
  <c r="J12" i="4"/>
  <c r="J13" i="4"/>
  <c r="J9" i="4"/>
  <c r="G11" i="4"/>
  <c r="G12" i="4"/>
  <c r="G13" i="4"/>
  <c r="H13" i="4"/>
  <c r="G10" i="4"/>
  <c r="H11" i="4"/>
  <c r="H27" i="5"/>
  <c r="H26" i="5"/>
  <c r="G27" i="5"/>
  <c r="G26" i="5"/>
  <c r="F27" i="5"/>
  <c r="F26" i="5"/>
  <c r="E27" i="5"/>
  <c r="E26" i="5"/>
  <c r="E25" i="5"/>
  <c r="E24" i="5"/>
  <c r="E23" i="5"/>
  <c r="E22" i="5"/>
  <c r="E21" i="5"/>
  <c r="D27" i="5"/>
  <c r="D26" i="5"/>
  <c r="D25" i="5"/>
  <c r="D24" i="5"/>
  <c r="D23" i="5"/>
  <c r="H24" i="5"/>
  <c r="H25" i="5"/>
  <c r="H23" i="5"/>
  <c r="H22" i="5"/>
  <c r="H21" i="5"/>
  <c r="G24" i="5"/>
  <c r="G25" i="5"/>
  <c r="G23" i="5"/>
  <c r="G22" i="5"/>
  <c r="G21" i="5"/>
  <c r="F24" i="5"/>
  <c r="F25" i="5"/>
  <c r="F21" i="5"/>
  <c r="F22" i="5"/>
  <c r="F23" i="5"/>
  <c r="D22" i="5"/>
  <c r="D21" i="5"/>
  <c r="M13" i="5"/>
  <c r="M14" i="5" s="1"/>
  <c r="Q32" i="9"/>
  <c r="H9" i="4"/>
  <c r="E24" i="11"/>
  <c r="E23" i="11"/>
  <c r="E22" i="11"/>
  <c r="E19" i="11"/>
  <c r="E20" i="11"/>
  <c r="E21" i="11"/>
  <c r="D21" i="6"/>
  <c r="O32" i="9"/>
  <c r="P32" i="9" s="1"/>
  <c r="O31" i="9"/>
  <c r="P31" i="9" s="1"/>
  <c r="Q31" i="9" s="1"/>
  <c r="Q28" i="9"/>
  <c r="Q27" i="9"/>
  <c r="Q26" i="9"/>
  <c r="D36" i="9"/>
  <c r="G36" i="9"/>
  <c r="C17" i="9"/>
  <c r="C18" i="9" s="1"/>
  <c r="C9" i="9"/>
  <c r="C10" i="9" s="1"/>
  <c r="D30" i="6"/>
  <c r="D29" i="6"/>
  <c r="D28" i="6"/>
  <c r="D27" i="6"/>
  <c r="D26" i="6"/>
  <c r="D25" i="6"/>
  <c r="D22" i="6"/>
  <c r="D20" i="6"/>
  <c r="D19" i="6"/>
  <c r="D18" i="6"/>
  <c r="D17" i="6"/>
  <c r="I12" i="6"/>
  <c r="I11" i="6"/>
  <c r="I10" i="6"/>
  <c r="I9" i="6"/>
  <c r="I8" i="6"/>
  <c r="I7" i="6"/>
  <c r="I6" i="6"/>
  <c r="I5" i="6"/>
  <c r="H12" i="4"/>
  <c r="H10" i="4"/>
  <c r="H8" i="4"/>
  <c r="H7" i="4"/>
  <c r="F36" i="3"/>
  <c r="F37" i="3" s="1"/>
  <c r="F24" i="3"/>
  <c r="F25" i="3" s="1"/>
  <c r="F13" i="3"/>
  <c r="F14" i="3" s="1"/>
  <c r="J52" i="1"/>
  <c r="J51" i="1"/>
  <c r="D39" i="1"/>
  <c r="D43" i="1" s="1"/>
  <c r="D34" i="1"/>
  <c r="D28" i="1"/>
  <c r="D29" i="1" s="1"/>
</calcChain>
</file>

<file path=xl/sharedStrings.xml><?xml version="1.0" encoding="utf-8"?>
<sst xmlns="http://schemas.openxmlformats.org/spreadsheetml/2006/main" count="955" uniqueCount="679">
  <si>
    <t>LINK</t>
  </si>
  <si>
    <t>https://www.elektronik-kompendium.de/sites/com/index.htm</t>
  </si>
  <si>
    <t>PCs - Persönliche Computer</t>
  </si>
  <si>
    <t>lfd.-Nr</t>
  </si>
  <si>
    <t>PC</t>
  </si>
  <si>
    <t>Computername</t>
  </si>
  <si>
    <t>Computer Brand Name</t>
  </si>
  <si>
    <t>Gehäuse</t>
  </si>
  <si>
    <t>Bios, Version, Jahr</t>
  </si>
  <si>
    <t>Mainboard</t>
  </si>
  <si>
    <t>Sockel</t>
  </si>
  <si>
    <t>FSB</t>
  </si>
  <si>
    <t>CPU-Prozessor</t>
  </si>
  <si>
    <t>CPU-Stromverbr.</t>
  </si>
  <si>
    <t>Speicher Bandbreite, Taktfrequenz,</t>
  </si>
  <si>
    <t>Speichermodule</t>
  </si>
  <si>
    <t>Max. Speicher</t>
  </si>
  <si>
    <t>SATA Conector</t>
  </si>
  <si>
    <r>
      <t xml:space="preserve">Grafikspeicher APU </t>
    </r>
    <r>
      <rPr>
        <b/>
        <sz val="8"/>
        <color rgb="FFFF0000"/>
        <rFont val="Arial"/>
        <family val="2"/>
      </rPr>
      <t>shared memory</t>
    </r>
  </si>
  <si>
    <t>Grafikspeicher GPU dediziert</t>
  </si>
  <si>
    <t>Erweiterung</t>
  </si>
  <si>
    <t>Festplatte</t>
  </si>
  <si>
    <t>Windows Key</t>
  </si>
  <si>
    <t>Jannis</t>
  </si>
  <si>
    <t>PC1</t>
  </si>
  <si>
    <t>Desktop</t>
  </si>
  <si>
    <t>ASUS - A88XM-A</t>
  </si>
  <si>
    <t>Micro-ATX, 23.6 x 20.8 cm</t>
  </si>
  <si>
    <t xml:space="preserve">AMD - FM2+ </t>
  </si>
  <si>
    <t>AMD - A10-6800K 4100 MHz</t>
  </si>
  <si>
    <t>DDR3  2x8=16GB</t>
  </si>
  <si>
    <t>32GB</t>
  </si>
  <si>
    <t>APU dediciert 768, max. GPU 4GB</t>
  </si>
  <si>
    <t>PCI-Exprece 2.0/3.0</t>
  </si>
  <si>
    <t>PC2</t>
  </si>
  <si>
    <t>Notebook</t>
  </si>
  <si>
    <t>PC-SURFACE</t>
  </si>
  <si>
    <t>Microsoft Coporation Surface Pro 7</t>
  </si>
  <si>
    <t>Intel Core i7-1065G7 (Ice Lake-U, D1)  1.50 GHz</t>
  </si>
  <si>
    <t>15W</t>
  </si>
  <si>
    <t>16GB</t>
  </si>
  <si>
    <t>Intel Iris Plus Graphics 940, 1024 MB</t>
  </si>
  <si>
    <r>
      <rPr>
        <b/>
        <sz val="8"/>
        <color rgb="FF000000"/>
        <rFont val="Arial"/>
        <family val="2"/>
      </rPr>
      <t>Windows 10 Home</t>
    </r>
    <r>
      <rPr>
        <sz val="8"/>
        <color rgb="FF000000"/>
        <rFont val="Arial"/>
        <family val="2"/>
        <charset val="1"/>
      </rPr>
      <t xml:space="preserve">: KQDN7-6WWT8-MJG8R-YTGP8-W44JW
</t>
    </r>
    <r>
      <rPr>
        <b/>
        <sz val="8"/>
        <color rgb="FF000000"/>
        <rFont val="Arial"/>
        <family val="2"/>
      </rPr>
      <t>Windows 11 Pro</t>
    </r>
    <r>
      <rPr>
        <sz val="8"/>
        <color rgb="FF000000"/>
        <rFont val="Arial"/>
        <family val="2"/>
        <charset val="1"/>
      </rPr>
      <t>:</t>
    </r>
  </si>
  <si>
    <t>PC3</t>
  </si>
  <si>
    <t>mini-ITX_Rohs-A68N-5600</t>
  </si>
  <si>
    <t>Mini-ATX Board, 29,5 x 27 x 6,4 cm</t>
  </si>
  <si>
    <t>Rohs-A68N-5600</t>
  </si>
  <si>
    <t>AMD Radeon™ HD7620G</t>
  </si>
  <si>
    <t>PC4</t>
  </si>
  <si>
    <t>ASRock ALiveNF6G GLAN</t>
  </si>
  <si>
    <t>ATX ATX, 24.4 x 24.4 cm</t>
  </si>
  <si>
    <t>AMD3*/AMD2+</t>
  </si>
  <si>
    <t xml:space="preserve"> FSB 1000 MHz 
(2.0 GT/s)</t>
  </si>
  <si>
    <t>AMD Phenom II X2 560 DualCore-Processor,  GHz</t>
  </si>
  <si>
    <t>60W</t>
  </si>
  <si>
    <t>PC2-5300, 667MHz</t>
  </si>
  <si>
    <t>DDR3 2x2048=4GB</t>
  </si>
  <si>
    <t>8GB</t>
  </si>
  <si>
    <t>4XSATA II</t>
  </si>
  <si>
    <t>NVIDIA® GeForce 6150SE / nForce 430, shared memory, max. 266MB</t>
  </si>
  <si>
    <t>PCI-Exprece x1, PCI-Exprece x16</t>
  </si>
  <si>
    <t>PC6</t>
  </si>
  <si>
    <t>MSI-KT6V-SR</t>
  </si>
  <si>
    <t>ATX, 24.4 x 24.4 cm</t>
  </si>
  <si>
    <t>AMD Socket 462</t>
  </si>
  <si>
    <t>AMD Athlon XP 2400+ MHz</t>
  </si>
  <si>
    <t>DDR  2x1024=2GB</t>
  </si>
  <si>
    <t>2GB</t>
  </si>
  <si>
    <t xml:space="preserve">AGP 8X </t>
  </si>
  <si>
    <t>PC7</t>
  </si>
  <si>
    <t>GIGABYTE B85M-D3H aktuell (Willis alte mATX-Gehäuse)</t>
  </si>
  <si>
    <t>Micro-ATX, 24.4 x 24.4 cm</t>
  </si>
  <si>
    <t>GIGABYTE B85M-D3H</t>
  </si>
  <si>
    <t>Intel I5 4440 4x3,1GHz</t>
  </si>
  <si>
    <t>DDR3 2x8=16GB</t>
  </si>
  <si>
    <t>Integrated Graphics Processor - HD Graphics max. 1GB</t>
  </si>
  <si>
    <t>PCI-Exprece x4, PCI-Exprece 3.0 x16</t>
  </si>
  <si>
    <t>Jannis (Eleni)</t>
  </si>
  <si>
    <t>PC8</t>
  </si>
  <si>
    <t>Laptop</t>
  </si>
  <si>
    <t>HP Pavillion dm1-3101eg</t>
  </si>
  <si>
    <t>Hewlett-Packard 1611</t>
  </si>
  <si>
    <t>FT1 BGA</t>
  </si>
  <si>
    <t>AMD E-350, Dual-Core Prozessor, 1,6 GHz</t>
  </si>
  <si>
    <t>18W</t>
  </si>
  <si>
    <t xml:space="preserve"> AMD Radeon HD 6310, max. GPU 1GB</t>
  </si>
  <si>
    <t>Jannis (Olga)</t>
  </si>
  <si>
    <t>PC5 (Büro3)</t>
  </si>
  <si>
    <t xml:space="preserve">BIOSTAR Group N68S3B </t>
  </si>
  <si>
    <t>Micro-ATX, 23.5 x 17.0 cm</t>
  </si>
  <si>
    <t>AM3</t>
  </si>
  <si>
    <t>Hyper Transport 2.0 (22,4 GByte/s)</t>
  </si>
  <si>
    <t>PC3-10600U,1333MHz</t>
  </si>
  <si>
    <t>2xSATA II</t>
  </si>
  <si>
    <t>NVIDIA GeForce 7025 GPU, shared memory, max. 512MB</t>
  </si>
  <si>
    <t>PCI-Exprece 1.0  x16</t>
  </si>
  <si>
    <t>Thanos</t>
  </si>
  <si>
    <t>Restaurant</t>
  </si>
  <si>
    <t xml:space="preserve">Packard Bell BV RC415 </t>
  </si>
  <si>
    <t>LGA 775</t>
  </si>
  <si>
    <t>1066/800/533</t>
  </si>
  <si>
    <t>Intel Celeron CPU 420 @ 1.60GHz</t>
  </si>
  <si>
    <t>PC2 5300U</t>
  </si>
  <si>
    <t>DDR 2x1024=2GB</t>
  </si>
  <si>
    <t>4GB</t>
  </si>
  <si>
    <t>ATI Radeon Expres 2, shared memory 256MB</t>
  </si>
  <si>
    <t xml:space="preserve">PCI-Exprece x16, ASUS Silent GF210 1024MB </t>
  </si>
  <si>
    <t>HFB1M8MO331C0MR, 250 GB, NVMe</t>
  </si>
  <si>
    <t>ASRock Q1900M</t>
  </si>
  <si>
    <t>Intel Celeron CPU J1900 @ 1,99 GHz, turbo 2,4 GH</t>
  </si>
  <si>
    <t>10W</t>
  </si>
  <si>
    <t>PC3 12800</t>
  </si>
  <si>
    <t>DDR3 DIMM  1x8192=8GB</t>
  </si>
  <si>
    <t>Intel HD Graphics Gen7 4EU</t>
  </si>
  <si>
    <t>Willis</t>
  </si>
  <si>
    <t xml:space="preserve"> ASUS ET2220I</t>
  </si>
  <si>
    <t xml:space="preserve">ASUS ET2220I </t>
  </si>
  <si>
    <t>LGA 1155</t>
  </si>
  <si>
    <t>Intel Core i3-3220, @ 3.30 GHz</t>
  </si>
  <si>
    <t>55W</t>
  </si>
  <si>
    <t>PC3-12800</t>
  </si>
  <si>
    <t>DDR3 SDRAM  2x2048=4GB</t>
  </si>
  <si>
    <t>Intel HD Graphics 2500 integriert, max. 1792 MB</t>
  </si>
  <si>
    <t>Büro 1 neu (Restaurant alt)</t>
  </si>
  <si>
    <t>HP EliteOne 1000 G2 23.8-in Touch AiO</t>
  </si>
  <si>
    <t>Q10 ver. 02.09.01, 15.10.19</t>
  </si>
  <si>
    <t>HP 83E5</t>
  </si>
  <si>
    <t>H4(LGA1151)</t>
  </si>
  <si>
    <t>65W</t>
  </si>
  <si>
    <t>PC4-21300</t>
  </si>
  <si>
    <t>DDR4 SDRAM  1x0000=16GB</t>
  </si>
  <si>
    <t>Intel UHD Graphics 630 integriert, max. 64 GB</t>
  </si>
  <si>
    <t>Büro3 neu (Spiranova)</t>
  </si>
  <si>
    <t>ASUS-M4A87TD-V-EVO-USB3 (altes Olgas PC-Gehäuse)</t>
  </si>
  <si>
    <t>ASUS</t>
  </si>
  <si>
    <t>110W</t>
  </si>
  <si>
    <t>DDR3</t>
  </si>
  <si>
    <t>Büro2 alt</t>
  </si>
  <si>
    <t>HP-Pavilion RR792AA-ABD s7757.de</t>
  </si>
  <si>
    <t>Mini-ITX, 17,2 x 17 cm</t>
  </si>
  <si>
    <t>ASUS Calcite</t>
  </si>
  <si>
    <t>Intel Core Duo T2250, @ 1,73 GHz</t>
  </si>
  <si>
    <t>PC3-5300</t>
  </si>
  <si>
    <t>DDR3 2x1048=2GB</t>
  </si>
  <si>
    <t>Intel GMA950 dediziert, max. 256MB</t>
  </si>
  <si>
    <t>Büro1 alt</t>
  </si>
  <si>
    <t>LENOVO 2697BAG</t>
  </si>
  <si>
    <t>LENOVO, 9SKT71 AUS, 2013</t>
  </si>
  <si>
    <t>LENOVO MAHOBAY</t>
  </si>
  <si>
    <t>H2(LGA 1155)</t>
  </si>
  <si>
    <t>Intel Core i3-3240, @ 3.40 GHz</t>
  </si>
  <si>
    <t>DDR3 1x4096=4GB</t>
  </si>
  <si>
    <t>Intel HD Graphics 2500, max. 2193 MB</t>
  </si>
  <si>
    <t>Büro2 neu</t>
  </si>
  <si>
    <t>BIOSTAR-A68N-5545-Ver6.0(altes HP-Pavilion s7757 Gehäuse)</t>
  </si>
  <si>
    <t>Medion S6214T MD99374</t>
  </si>
  <si>
    <t xml:space="preserve"> Medion T15M </t>
  </si>
  <si>
    <t xml:space="preserve">BGA 1155 </t>
  </si>
  <si>
    <t xml:space="preserve">Intel Pentium CPU N3540 @ 2.16 GHz </t>
  </si>
  <si>
    <t>Hewlett-Packard HP Pavilion 17</t>
  </si>
  <si>
    <t>Hewlett-Packard 226A</t>
  </si>
  <si>
    <t>AMD A8-6410, 2GHz</t>
  </si>
  <si>
    <t>DDR3 2x4=8GB</t>
  </si>
  <si>
    <t>AMD Radeon APU A4-6000, max. GPU 1GB</t>
  </si>
  <si>
    <t>kbit/s</t>
  </si>
  <si>
    <t>Mbit/s</t>
  </si>
  <si>
    <t>MByte/s</t>
  </si>
  <si>
    <t>Netzteil Leistung</t>
  </si>
  <si>
    <t>V=</t>
  </si>
  <si>
    <t>Volt</t>
  </si>
  <si>
    <t>A=</t>
  </si>
  <si>
    <t>A</t>
  </si>
  <si>
    <t>P=</t>
  </si>
  <si>
    <t>Watt</t>
  </si>
  <si>
    <t>Download-geschwindikeit</t>
  </si>
  <si>
    <t>Menge</t>
  </si>
  <si>
    <t>GB</t>
  </si>
  <si>
    <t>MB</t>
  </si>
  <si>
    <t>Zeit</t>
  </si>
  <si>
    <t>min</t>
  </si>
  <si>
    <t>u=</t>
  </si>
  <si>
    <t>DC OUTPUT</t>
  </si>
  <si>
    <t>https://www.elektronik-kompendium.de/sites/com/1312291.htm</t>
  </si>
  <si>
    <t>Festplatten</t>
  </si>
  <si>
    <t>Lfd.-Nr.</t>
  </si>
  <si>
    <t>Festplatte-Nr</t>
  </si>
  <si>
    <t>Hersteller</t>
  </si>
  <si>
    <t>Typ</t>
  </si>
  <si>
    <t>Form</t>
  </si>
  <si>
    <t>Speicher-kapazität</t>
  </si>
  <si>
    <t>Speichertyp</t>
  </si>
  <si>
    <t>Übertraguns-modus</t>
  </si>
  <si>
    <t>RPM</t>
  </si>
  <si>
    <t>Puffer-größe</t>
  </si>
  <si>
    <t>Ein- geschaltet</t>
  </si>
  <si>
    <t>Betriebs-stunden</t>
  </si>
  <si>
    <t>Schnittstelle</t>
  </si>
  <si>
    <t>Name</t>
  </si>
  <si>
    <t>PC-Name/ Windows-Name</t>
  </si>
  <si>
    <t>Brandname (PC-Name)</t>
  </si>
  <si>
    <t>Driver Buchstabe</t>
  </si>
  <si>
    <t>Driver Namme</t>
  </si>
  <si>
    <t>Inhalt</t>
  </si>
  <si>
    <t>Link</t>
  </si>
  <si>
    <t>Samsung</t>
  </si>
  <si>
    <t>Samsung HM500JJ</t>
  </si>
  <si>
    <t>2.5 in</t>
  </si>
  <si>
    <t>500 GB</t>
  </si>
  <si>
    <t>HDD</t>
  </si>
  <si>
    <t>SATA 300</t>
  </si>
  <si>
    <t>16384 kB</t>
  </si>
  <si>
    <t>2066 mal</t>
  </si>
  <si>
    <t>5530 Std.</t>
  </si>
  <si>
    <t>3 Gb/s, SATA II</t>
  </si>
  <si>
    <t>Eleni</t>
  </si>
  <si>
    <t>HP Pavilion dm1</t>
  </si>
  <si>
    <t>Seagate Barracuda</t>
  </si>
  <si>
    <t>ST4000DM004-2CV104</t>
  </si>
  <si>
    <t>3.5 in</t>
  </si>
  <si>
    <t>4 TB</t>
  </si>
  <si>
    <t>SATA 600</t>
  </si>
  <si>
    <t>1857 mal</t>
  </si>
  <si>
    <t>5297 Std.</t>
  </si>
  <si>
    <t>6 Gb/s, SATA III</t>
  </si>
  <si>
    <t>PC1/PC1LAN</t>
  </si>
  <si>
    <t>PC1LAN</t>
  </si>
  <si>
    <t>ST4000LM024-2AN17V</t>
  </si>
  <si>
    <t>20098 mal</t>
  </si>
  <si>
    <t>13544 Std.</t>
  </si>
  <si>
    <t>CT1000MX500SSD4</t>
  </si>
  <si>
    <t>1 TB</t>
  </si>
  <si>
    <t>FritzBox</t>
  </si>
  <si>
    <t>Western Digital</t>
  </si>
  <si>
    <t>WD2500BEFS-60UST0</t>
  </si>
  <si>
    <t>250 GB</t>
  </si>
  <si>
    <t>SATA 150</t>
  </si>
  <si>
    <t>8192 kB</t>
  </si>
  <si>
    <t>13058 mal</t>
  </si>
  <si>
    <t>19514 Std.</t>
  </si>
  <si>
    <t>External USB3</t>
  </si>
  <si>
    <t>TOSHIBA</t>
  </si>
  <si>
    <t>TOSHIBA MQ01ABD100</t>
  </si>
  <si>
    <t>543 mal</t>
  </si>
  <si>
    <t>520 Std.</t>
  </si>
  <si>
    <t>TOSHIBA External USB3</t>
  </si>
  <si>
    <t>Seagate Barracuder</t>
  </si>
  <si>
    <t>ST500DM002-1BD142</t>
  </si>
  <si>
    <t>21331 mal</t>
  </si>
  <si>
    <t>39436 Std.</t>
  </si>
  <si>
    <t>ASUS ET2220I</t>
  </si>
  <si>
    <t>Hitachi</t>
  </si>
  <si>
    <t>HTS541010A9E680</t>
  </si>
  <si>
    <t>WDC WD5000AAKX-08U6AA0</t>
  </si>
  <si>
    <t>Buero1</t>
  </si>
  <si>
    <t>LENOVO</t>
  </si>
  <si>
    <t>TSSTcorp DVD-RW SH-216BB, DVD+R DL</t>
  </si>
  <si>
    <t>DVD+R</t>
  </si>
  <si>
    <t>Buero2</t>
  </si>
  <si>
    <t>MZVLB512HAJQ-000H1</t>
  </si>
  <si>
    <t>NVMe</t>
  </si>
  <si>
    <t>4 GT/s = 6,4 GByte/s</t>
  </si>
  <si>
    <t>Samsung SSD 860 EVO</t>
  </si>
  <si>
    <t>SSD</t>
  </si>
  <si>
    <t>20996 mal</t>
  </si>
  <si>
    <t>18488 Std.</t>
  </si>
  <si>
    <t>C</t>
  </si>
  <si>
    <t>Windows</t>
  </si>
  <si>
    <t>BIOSTAR Group N68S3B</t>
  </si>
  <si>
    <t>https://www.elektronik-kompendium.de/sites/com/0807151.htm</t>
  </si>
  <si>
    <t>Front-Side-Bus / HyperTransport / QuickPath</t>
  </si>
  <si>
    <t>Prozessor</t>
  </si>
  <si>
    <t>physikalische</t>
  </si>
  <si>
    <t>Verfahren</t>
  </si>
  <si>
    <t>theoretisch</t>
  </si>
  <si>
    <t>Speicher (Frequenz / Verfahren)</t>
  </si>
  <si>
    <t>Frequenz</t>
  </si>
  <si>
    <t>maximale</t>
  </si>
  <si>
    <t>(Grundtakt)</t>
  </si>
  <si>
    <t>Datentransferrate</t>
  </si>
  <si>
    <t>FSB100</t>
  </si>
  <si>
    <t>Intel Pentium II, Pentium II, Celeron</t>
  </si>
  <si>
    <t>100 MHz</t>
  </si>
  <si>
    <t>SDR</t>
  </si>
  <si>
    <t>800 MByte/s</t>
  </si>
  <si>
    <t>1 x PC100 (100 MHz / SDR)</t>
  </si>
  <si>
    <t>FSB133</t>
  </si>
  <si>
    <t>Intel Pentium III, Celeron, VIA C3</t>
  </si>
  <si>
    <t>133 MHz</t>
  </si>
  <si>
    <t>1066 MByte/s</t>
  </si>
  <si>
    <t>1 x PC133 (133 MHz / SDR)</t>
  </si>
  <si>
    <t>FSB200</t>
  </si>
  <si>
    <t>VIA C3</t>
  </si>
  <si>
    <t>200 MHz</t>
  </si>
  <si>
    <t>1,6 GByte/s</t>
  </si>
  <si>
    <t>1 x PC1600 (100 MHz / DDR)</t>
  </si>
  <si>
    <t>AMD Athlon, Duron</t>
  </si>
  <si>
    <t>DDR</t>
  </si>
  <si>
    <t>FSB266</t>
  </si>
  <si>
    <t>AMD Athlon, Athlon XP, Duron</t>
  </si>
  <si>
    <t>2,1 GByte/s</t>
  </si>
  <si>
    <t>1 x PC2100 (133 MHz / DDR)</t>
  </si>
  <si>
    <t>FSB333</t>
  </si>
  <si>
    <t>AMD Athlon XP, Sempron</t>
  </si>
  <si>
    <t>166 MHz</t>
  </si>
  <si>
    <t>2,7 GByte/s</t>
  </si>
  <si>
    <t>1 x PC2700 (166 MHz / DDR)</t>
  </si>
  <si>
    <t>FSB400</t>
  </si>
  <si>
    <t>AMD Athlon XP</t>
  </si>
  <si>
    <t>3,2 GByte/s</t>
  </si>
  <si>
    <t>1 x PC3200 (200 MHz / DDR)</t>
  </si>
  <si>
    <t>Intel Pentium 4, Celeron, Xeon</t>
  </si>
  <si>
    <t>QDR</t>
  </si>
  <si>
    <t>FSB533</t>
  </si>
  <si>
    <t>4,3 GByte/s</t>
  </si>
  <si>
    <t>2 x PC2100 (133 MHz / DDR)</t>
  </si>
  <si>
    <t>FSB800</t>
  </si>
  <si>
    <t>Intel Pentium 4, Xeon, Core 2 Duo/Extreme</t>
  </si>
  <si>
    <t>6,4 GByte/s</t>
  </si>
  <si>
    <t>2 x PC3200 (200 MHz / DDR)</t>
  </si>
  <si>
    <t>FSB1066</t>
  </si>
  <si>
    <t>266 MHz</t>
  </si>
  <si>
    <t>8,5 GByte/s</t>
  </si>
  <si>
    <t>2 x PC2-4300 (266 MHz / DDR2</t>
  </si>
  <si>
    <t>FSB1333</t>
  </si>
  <si>
    <t>Intel Core 2 Quad, Xeon</t>
  </si>
  <si>
    <t>333 MHz</t>
  </si>
  <si>
    <t>10,6 GByte/s</t>
  </si>
  <si>
    <t>2 x PC2-5300 (333 MHz DDR2)</t>
  </si>
  <si>
    <t>FSB1600</t>
  </si>
  <si>
    <t>Intel Xeon</t>
  </si>
  <si>
    <t>400 MHz</t>
  </si>
  <si>
    <t>12,6 GByte/s</t>
  </si>
  <si>
    <t>HT800 8x8</t>
  </si>
  <si>
    <t>AMD64</t>
  </si>
  <si>
    <t>800 MHz</t>
  </si>
  <si>
    <t>HT800 16x16</t>
  </si>
  <si>
    <t>HT1000 16x16 (1.1)</t>
  </si>
  <si>
    <t>1000 MHz</t>
  </si>
  <si>
    <t>4,0 GByte/s</t>
  </si>
  <si>
    <t>2 x PC2-4300 (266 MHz / DDR2)</t>
  </si>
  <si>
    <t>HT2600 16x16 (3.0)</t>
  </si>
  <si>
    <t>1 bis 2,6 GHz</t>
  </si>
  <si>
    <t>variabel</t>
  </si>
  <si>
    <t>QPI</t>
  </si>
  <si>
    <t>Intel Core i7</t>
  </si>
  <si>
    <t>25,6 GByte/s</t>
  </si>
  <si>
    <t>3 x PC3-8500 (266 MHz / DDR3-1066)</t>
  </si>
  <si>
    <t>3 x PC3-12800 (400 MHz / DDR3-1600)</t>
  </si>
  <si>
    <t>DDR-SDRAM Module</t>
  </si>
  <si>
    <t>Chip</t>
  </si>
  <si>
    <t>Modul</t>
  </si>
  <si>
    <t>Speichertakt</t>
  </si>
  <si>
    <t>I/O-Takt ²</t>
  </si>
  <si>
    <t>Effektiver Takt ³</t>
  </si>
  <si>
    <t>Übertragungsrate pro Modul</t>
  </si>
  <si>
    <t>Übertragungsrate Dual-Channel</t>
  </si>
  <si>
    <t>DDR-200</t>
  </si>
  <si>
    <t>PC-1600</t>
  </si>
  <si>
    <t>100 MHz</t>
  </si>
  <si>
    <t>200 MHz</t>
  </si>
  <si>
    <t>1,6 GB/s</t>
  </si>
  <si>
    <t>3,2 GB/s</t>
  </si>
  <si>
    <t>DDR-266</t>
  </si>
  <si>
    <t>PC-2100</t>
  </si>
  <si>
    <t>133 MHz</t>
  </si>
  <si>
    <t>266 MHz</t>
  </si>
  <si>
    <t>2,1 GB/s</t>
  </si>
  <si>
    <t>4,2 GB/s</t>
  </si>
  <si>
    <t>DDR-333</t>
  </si>
  <si>
    <t>PC-2700</t>
  </si>
  <si>
    <t>166 MHz</t>
  </si>
  <si>
    <t>333 MHz</t>
  </si>
  <si>
    <t>2,7 GB/s</t>
  </si>
  <si>
    <t>5,4 GB/s</t>
  </si>
  <si>
    <t>DDR-400</t>
  </si>
  <si>
    <t>PC-3200</t>
  </si>
  <si>
    <t>400 MHz</t>
  </si>
  <si>
    <t>6,4 GB/s</t>
  </si>
  <si>
    <t>PC-XXXX: Das XXXX berechnet sich durch (2 × Speichertakt × Busbreite)/8 (Busbreite = 64 bit) und entspricht der Datenrate in MB/s</t>
  </si>
  <si>
    <t>z.B DDR 200 =  2*100Mhz*64/8 =</t>
  </si>
  <si>
    <t>MB/s</t>
  </si>
  <si>
    <t>GB/s</t>
  </si>
  <si>
    <t>DDR2-400</t>
  </si>
  <si>
    <t>PC2-3200</t>
  </si>
  <si>
    <t>DDR2-533</t>
  </si>
  <si>
    <t>PC2-4200</t>
  </si>
  <si>
    <t>533 MHz</t>
  </si>
  <si>
    <t>8,4 GB/s</t>
  </si>
  <si>
    <t>DDR2-667</t>
  </si>
  <si>
    <t>PC2-5300</t>
  </si>
  <si>
    <t>667 MHz</t>
  </si>
  <si>
    <t>5,3 GB/s</t>
  </si>
  <si>
    <t>10,6 GB/s</t>
  </si>
  <si>
    <t>DDR2-800</t>
  </si>
  <si>
    <t>PC2-6400</t>
  </si>
  <si>
    <t>800 MHz</t>
  </si>
  <si>
    <t>12,8 GB/s</t>
  </si>
  <si>
    <t>DDR2-1066</t>
  </si>
  <si>
    <t>PC2-8500</t>
  </si>
  <si>
    <t>1066 MHz</t>
  </si>
  <si>
    <t>8,5 GB/s</t>
  </si>
  <si>
    <t>17,0 GB/s</t>
  </si>
  <si>
    <t>PC2-XXXX: Das XXXX berechnet sich durch (4 × Speichertakt × Busbreite)/8 (Busbreite = 64 bit) und entspricht der Datenrate in MB/s</t>
  </si>
  <si>
    <t>z.B DDR 400 =  4*100Mhz*64/8 =</t>
  </si>
  <si>
    <t xml:space="preserve">DDR3-800 </t>
  </si>
  <si>
    <t xml:space="preserve">PC3-6400 </t>
  </si>
  <si>
    <t xml:space="preserve">100 MHz </t>
  </si>
  <si>
    <t xml:space="preserve">400 MHz </t>
  </si>
  <si>
    <t xml:space="preserve">800 MHz </t>
  </si>
  <si>
    <t xml:space="preserve">6,4 GB/s </t>
  </si>
  <si>
    <t xml:space="preserve">DDR3-1066 </t>
  </si>
  <si>
    <t xml:space="preserve">PC3-8500 </t>
  </si>
  <si>
    <t xml:space="preserve">133 MHz </t>
  </si>
  <si>
    <t xml:space="preserve">533 MHz </t>
  </si>
  <si>
    <t xml:space="preserve">1066 MHz </t>
  </si>
  <si>
    <t xml:space="preserve">8,5 GB/s </t>
  </si>
  <si>
    <t xml:space="preserve">DDR3-1333 </t>
  </si>
  <si>
    <t xml:space="preserve">PC3-10600 </t>
  </si>
  <si>
    <t xml:space="preserve">166 MHz </t>
  </si>
  <si>
    <t xml:space="preserve">666 MHz </t>
  </si>
  <si>
    <t xml:space="preserve">1333 MHz </t>
  </si>
  <si>
    <t xml:space="preserve">10,6 GB/s </t>
  </si>
  <si>
    <t>21,2 GB/s</t>
  </si>
  <si>
    <t xml:space="preserve">DDR3-1600 </t>
  </si>
  <si>
    <t xml:space="preserve">PC3-12800 </t>
  </si>
  <si>
    <t xml:space="preserve">200 MHz </t>
  </si>
  <si>
    <t xml:space="preserve">1600 MHz </t>
  </si>
  <si>
    <t xml:space="preserve">12,8 GB/s </t>
  </si>
  <si>
    <t>25,6 GB/s</t>
  </si>
  <si>
    <t xml:space="preserve">DDR3-1866 </t>
  </si>
  <si>
    <t xml:space="preserve">PC3-14900 </t>
  </si>
  <si>
    <t xml:space="preserve">233 MHz </t>
  </si>
  <si>
    <t xml:space="preserve">933 MHz </t>
  </si>
  <si>
    <t xml:space="preserve">1866 MHz </t>
  </si>
  <si>
    <t xml:space="preserve">14,9 GB/s </t>
  </si>
  <si>
    <t>29,8 GB/s</t>
  </si>
  <si>
    <t xml:space="preserve">DDR3-2133 </t>
  </si>
  <si>
    <t xml:space="preserve">PC3-17000 </t>
  </si>
  <si>
    <t xml:space="preserve">266 MHz </t>
  </si>
  <si>
    <t xml:space="preserve">2133 MHz </t>
  </si>
  <si>
    <t>34,0 GB/s</t>
  </si>
  <si>
    <t>PC2-XXXX: Das XXXX berechnet sich durch (8 × Speichertakt × Busbreite)/8 (Busbreite = 64 bit) und entspricht der Datenrate in MB/s</t>
  </si>
  <si>
    <t>z.B DDR 800 =  8*100Mhz*64/8 =</t>
  </si>
  <si>
    <t xml:space="preserve"> </t>
  </si>
  <si>
    <t>Stromversorgung mit USB (elektronik-kompendium.de)</t>
  </si>
  <si>
    <t>USB-Geschwindigkeiten</t>
  </si>
  <si>
    <t>Geschwindigkeit / Bruttotransferrate</t>
  </si>
  <si>
    <r>
      <t xml:space="preserve">Geschwindig/ Nettotransferrate
</t>
    </r>
    <r>
      <rPr>
        <sz val="9"/>
        <color rgb="FF000000"/>
        <rFont val="Arial"/>
        <family val="2"/>
      </rPr>
      <t>(30 bis 45 Prozent kleiner)</t>
    </r>
  </si>
  <si>
    <t>Ursprüngliche Bezeichnung</t>
  </si>
  <si>
    <t>Bei Einführung von USB 3.1 umbenannt in</t>
  </si>
  <si>
    <t>Bei Einführung von USB 3.2 umbenannt in</t>
  </si>
  <si>
    <t>Geschwindigkeit Gbit/s</t>
  </si>
  <si>
    <t>Geschwindigkeit Mbit/s</t>
  </si>
  <si>
    <t>Geschwindigkeit Gbyte/s</t>
  </si>
  <si>
    <t>Geschwindigkeit Mbyte/s</t>
  </si>
  <si>
    <t>Geschwindigkeit
Mbyte/s</t>
  </si>
  <si>
    <t>Tatsächlich in der Praxis
Mbyte/s</t>
  </si>
  <si>
    <t>maximale Kabellänge</t>
  </si>
  <si>
    <t>USB 1</t>
  </si>
  <si>
    <t>5 m</t>
  </si>
  <si>
    <t>USB 1.1</t>
  </si>
  <si>
    <t>USB 2.0</t>
  </si>
  <si>
    <t>ca. 30 Mbyte/s</t>
  </si>
  <si>
    <t>3 m</t>
  </si>
  <si>
    <t>USB 3.0</t>
  </si>
  <si>
    <t>USB 3.1 Gen 1</t>
  </si>
  <si>
    <t>USB 3.2 Gen 1(x1)</t>
  </si>
  <si>
    <t>ca. 450 Mbyte/s</t>
  </si>
  <si>
    <t>1 m</t>
  </si>
  <si>
    <t>USB 3.1</t>
  </si>
  <si>
    <t>USB 3.1 Gen 2</t>
  </si>
  <si>
    <t>USB 3.2 Gen 2(x1)</t>
  </si>
  <si>
    <t>ca. 800 Mbyte/s</t>
  </si>
  <si>
    <t>USB 3.2</t>
  </si>
  <si>
    <t>-</t>
  </si>
  <si>
    <t>USB 3.2 Gen 2x2</t>
  </si>
  <si>
    <t>ca. 1,6 Gbyte/s</t>
  </si>
  <si>
    <t>USB 4.0</t>
  </si>
  <si>
    <t>Stromversorgung mit USB</t>
  </si>
  <si>
    <t>Spezifikation</t>
  </si>
  <si>
    <t>Spannung</t>
  </si>
  <si>
    <t>Strom</t>
  </si>
  <si>
    <t>Leistung</t>
  </si>
  <si>
    <t>USB 1.0/1.1</t>
  </si>
  <si>
    <t>5 Volt</t>
  </si>
  <si>
    <t>0,1 A</t>
  </si>
  <si>
    <t>0,5 W</t>
  </si>
  <si>
    <t>0,5 A</t>
  </si>
  <si>
    <t>2,5 W</t>
  </si>
  <si>
    <t>USB 3.0/3.1/3.2</t>
  </si>
  <si>
    <t>0,9 A</t>
  </si>
  <si>
    <t>4,5 W</t>
  </si>
  <si>
    <t>USB-BC 1.2</t>
  </si>
  <si>
    <t>ca. 5 Volt</t>
  </si>
  <si>
    <t>min. 1,5 A</t>
  </si>
  <si>
    <t>min. 7,5 W</t>
  </si>
  <si>
    <t>USB-Typ-C</t>
  </si>
  <si>
    <t>3A</t>
  </si>
  <si>
    <t>15 W</t>
  </si>
  <si>
    <t>USB-PD</t>
  </si>
  <si>
    <t>5 bis 20 Volt</t>
  </si>
  <si>
    <t>5A</t>
  </si>
  <si>
    <t>100 W</t>
  </si>
  <si>
    <t>https://www.elektronik-kompendium.de/sites/com/0904051.htm</t>
  </si>
  <si>
    <t>PCle-Geschwindigkeiten</t>
  </si>
  <si>
    <t>Lanes</t>
  </si>
  <si>
    <t>PCIe</t>
  </si>
  <si>
    <t>Symbolrate
pro Lane</t>
  </si>
  <si>
    <t xml:space="preserve"> x1</t>
  </si>
  <si>
    <t>x2</t>
  </si>
  <si>
    <t xml:space="preserve"> x4</t>
  </si>
  <si>
    <t xml:space="preserve"> x8</t>
  </si>
  <si>
    <t xml:space="preserve"> x16</t>
  </si>
  <si>
    <t>Kodierung
(Balast in %)</t>
  </si>
  <si>
    <t>Jahr der Veröffenlichung</t>
  </si>
  <si>
    <t>GT/s</t>
  </si>
  <si>
    <t>Übertragungsrate GByte/s</t>
  </si>
  <si>
    <t>1Bit/Lanes</t>
  </si>
  <si>
    <t>1.0/1.1</t>
  </si>
  <si>
    <t>2,5 GT/s</t>
  </si>
  <si>
    <t>8b10b / 20%</t>
  </si>
  <si>
    <t>2.0/2.1</t>
  </si>
  <si>
    <t>5 GT/s</t>
  </si>
  <si>
    <t>3.0/3.1</t>
  </si>
  <si>
    <t>8 GT/s</t>
  </si>
  <si>
    <t>128b/130b / &lt;2%</t>
  </si>
  <si>
    <t>Symbolrate</t>
  </si>
  <si>
    <t>4.0</t>
  </si>
  <si>
    <t>16 GT/s</t>
  </si>
  <si>
    <t>GBit/s</t>
  </si>
  <si>
    <t>5.0</t>
  </si>
  <si>
    <t>32 GT/s</t>
  </si>
  <si>
    <t>GByte/s</t>
  </si>
  <si>
    <t>6.0</t>
  </si>
  <si>
    <t>PAM-4</t>
  </si>
  <si>
    <t>2Bit/Lanes</t>
  </si>
  <si>
    <t>7.0</t>
  </si>
  <si>
    <t>64 GT/s</t>
  </si>
  <si>
    <t xml:space="preserve"> GByte/s</t>
  </si>
  <si>
    <t>PAM-3</t>
  </si>
  <si>
    <t>PCLe 2.0</t>
  </si>
  <si>
    <t>PCLe 3.0</t>
  </si>
  <si>
    <t>SATA III</t>
  </si>
  <si>
    <t>USB 3</t>
  </si>
  <si>
    <t>x1</t>
  </si>
  <si>
    <t>500 MB/S</t>
  </si>
  <si>
    <t>970 MB/S</t>
  </si>
  <si>
    <t>600 MB/s</t>
  </si>
  <si>
    <t>500 MB/s</t>
  </si>
  <si>
    <t>x4</t>
  </si>
  <si>
    <t>2000 MB/S</t>
  </si>
  <si>
    <t>3900 MB/S</t>
  </si>
  <si>
    <t>https://www.delock.de/infothek/M.2/M.2.html</t>
  </si>
  <si>
    <t>WLAN-Geschwindigkeiten</t>
  </si>
  <si>
    <r>
      <rPr>
        <b/>
        <sz val="11"/>
        <color rgb="FF000000"/>
        <rFont val="Calibri"/>
        <family val="2"/>
        <charset val="1"/>
      </rPr>
      <t xml:space="preserve">Geschwindig/Nettotransferrate     </t>
    </r>
    <r>
      <rPr>
        <sz val="9"/>
        <color rgb="FF000000"/>
        <rFont val="Calibri"/>
        <family val="2"/>
        <charset val="1"/>
      </rPr>
      <t>(30 bis 45 Prozent kleiner)</t>
    </r>
  </si>
  <si>
    <t>Speed</t>
  </si>
  <si>
    <t>Max. Speed</t>
  </si>
  <si>
    <t xml:space="preserve">  Übertragungsrate Netto</t>
  </si>
  <si>
    <t xml:space="preserve">Geschwindigkeit </t>
  </si>
  <si>
    <t>Bemerkungen</t>
  </si>
  <si>
    <t xml:space="preserve"> IEEE 802.11b</t>
  </si>
  <si>
    <t>11 Mbit/s</t>
  </si>
  <si>
    <t>5 Mbit/s</t>
  </si>
  <si>
    <t>IEEE 802.11g</t>
  </si>
  <si>
    <t>54 Mbit/s</t>
  </si>
  <si>
    <t>IEEE 802.11n</t>
  </si>
  <si>
    <t>150 Mbit/s</t>
  </si>
  <si>
    <t>300 Mbit/s</t>
  </si>
  <si>
    <t>600 Mbit/s</t>
  </si>
  <si>
    <t>450 Mbit/s</t>
  </si>
  <si>
    <t>IEEE 802.11ac</t>
  </si>
  <si>
    <t>433 Mbit/s</t>
  </si>
  <si>
    <t>867 Mbit/s</t>
  </si>
  <si>
    <t>6,93 Gbit/s</t>
  </si>
  <si>
    <t>1300 Mbit/s</t>
  </si>
  <si>
    <t>Fritzbox 7490</t>
  </si>
  <si>
    <t>LAN-Geschwindigkeiten</t>
  </si>
  <si>
    <t xml:space="preserve">Download   </t>
  </si>
  <si>
    <t xml:space="preserve"> Geschwindigkeit Download    Mbit/s</t>
  </si>
  <si>
    <t xml:space="preserve"> Geschwindigkeit Download 
   MB/s</t>
  </si>
  <si>
    <t>DSL 2000</t>
  </si>
  <si>
    <t>DSL 6000</t>
  </si>
  <si>
    <t>DSL 16000</t>
  </si>
  <si>
    <t>VDSL 50</t>
  </si>
  <si>
    <t>VDSL 100</t>
  </si>
  <si>
    <t>VDSL 250</t>
  </si>
  <si>
    <t xml:space="preserve">Upload </t>
  </si>
  <si>
    <t xml:space="preserve"> Geschwindigkeit        Upload
  Mbit/s</t>
  </si>
  <si>
    <t xml:space="preserve"> Geschwindigkeit        Upload  
MB/s</t>
  </si>
  <si>
    <t>HUAWEI</t>
  </si>
  <si>
    <t>WLAN</t>
  </si>
  <si>
    <t>Band</t>
  </si>
  <si>
    <r>
      <rPr>
        <b/>
        <sz val="11"/>
        <color rgb="FF000000"/>
        <rFont val="Calibri"/>
        <family val="2"/>
        <charset val="1"/>
      </rPr>
      <t xml:space="preserve">LTE 4G </t>
    </r>
    <r>
      <rPr>
        <sz val="11"/>
        <color rgb="FF000000"/>
        <rFont val="Calibri"/>
        <family val="2"/>
        <charset val="1"/>
      </rPr>
      <t xml:space="preserve">upload (max) </t>
    </r>
  </si>
  <si>
    <t>IEEE 802.11a</t>
  </si>
  <si>
    <t>IEEE 802.11b</t>
  </si>
  <si>
    <t xml:space="preserve">2.4 GHz, 5 GHz </t>
  </si>
  <si>
    <t>400 Mbit/s</t>
  </si>
  <si>
    <t>1,9 MB/s</t>
  </si>
  <si>
    <t>40 MB/s</t>
  </si>
  <si>
    <t xml:space="preserve">IEEE 802.11ac </t>
  </si>
  <si>
    <t>Mobilfunknetze</t>
  </si>
  <si>
    <t>Generation</t>
  </si>
  <si>
    <t>Kürzel</t>
  </si>
  <si>
    <t>Max. Geschwindigkeit</t>
  </si>
  <si>
    <t>Entwicklung</t>
  </si>
  <si>
    <t>GPRS</t>
  </si>
  <si>
    <t>G</t>
  </si>
  <si>
    <t>115 Kbit/s</t>
  </si>
  <si>
    <t>Die erste mobile Internetverbindung kam um die Jahrtausendwende zum Einsatz und war mit der damaligen ISDN-Verbindung für Internet für zu Hause vergleichbar. Zum Einsatz kam Sie jedoch kaum, denn mit 56 – 116 Kbit/s war Sie für mobiles Surfen einfach zu langsam.</t>
  </si>
  <si>
    <t>EDGE</t>
  </si>
  <si>
    <t>E</t>
  </si>
  <si>
    <t>236 Kbit/s</t>
  </si>
  <si>
    <t>EGDE war ein Zwischenschritt hin zur nächsten Generation UMTS und ist heute noch in ländlicheren Regionen mit sehr schlechter Netzabdeckung erhältlich.</t>
  </si>
  <si>
    <t>UMTS (3G)</t>
  </si>
  <si>
    <t>3G</t>
  </si>
  <si>
    <t>376 Kbit/s</t>
  </si>
  <si>
    <t>2004 wurde UMTS als 3. Generation für mobiles Internet kommerzialisiert.</t>
  </si>
  <si>
    <t>HSPA</t>
  </si>
  <si>
    <t>H / H+</t>
  </si>
  <si>
    <t>14,4 – 42 Mbit/s</t>
  </si>
  <si>
    <t>HSPA bzw. HSPDA (das D steht für Downlink) löste UMTS ab und erreichte schnell Geschwindigkeiten von 14,4 Mbit/s. Im Zuge des Netzausbaus lässt HSPA+ sogar eine Surfgeschwindigkeit von 42 Mbit/s zu. Eine durchschnittliche Website wird in beiden Fällen innerhalb von Sekundenbruchteilen geladen.</t>
  </si>
  <si>
    <t>LTE (4G)</t>
  </si>
  <si>
    <t>4G</t>
  </si>
  <si>
    <t>&gt;300 Mbit/s</t>
  </si>
  <si>
    <t>Mit LTE ist seit 2011 die vierte Generation für mobiles Surfen am Markt erhältlich. Die maximale Geschwindigkeit von über 300 Mbit/s wird allerdings nur in den wenigstens Gebieten tatsächlich erreicht. Mit den Weiterentwicklungen LTE Advanced und LTE Advanced Pro sind theoretisch sogar noch höhere Geschwindigkeiten erreichbar.</t>
  </si>
  <si>
    <t>5G</t>
  </si>
  <si>
    <t>&gt;500 Mbit/s</t>
  </si>
  <si>
    <t>Die nächste Generation für mobiles Internet soll bereits 2020 verfügbar sein.</t>
  </si>
  <si>
    <t>umrechnen</t>
  </si>
  <si>
    <t>cicero</t>
  </si>
  <si>
    <t>inch</t>
  </si>
  <si>
    <t>m</t>
  </si>
  <si>
    <t>mm</t>
  </si>
  <si>
    <t>1 dp</t>
  </si>
  <si>
    <t>1/12</t>
  </si>
  <si>
    <t>1/2660</t>
  </si>
  <si>
    <t>1 pt</t>
  </si>
  <si>
    <t>1/72</t>
  </si>
  <si>
    <t>1 Twip</t>
  </si>
  <si>
    <t>1/6</t>
  </si>
  <si>
    <t>1 pica</t>
  </si>
  <si>
    <t>Berechnungsformel für Wattstunden bis Milliamperestunden</t>
  </si>
  <si>
    <t>1W = 1 A x 1 V</t>
  </si>
  <si>
    <t xml:space="preserve">Wh to mAh Rechner </t>
  </si>
  <si>
    <t>Wh =</t>
  </si>
  <si>
    <t>V =</t>
  </si>
  <si>
    <t>Ah =</t>
  </si>
  <si>
    <t>mAh =</t>
  </si>
  <si>
    <t xml:space="preserve">mAh zu Wh Rechner </t>
  </si>
  <si>
    <t>HUWEI Mate 20 Lite</t>
  </si>
  <si>
    <t>Verbrauch  mA</t>
  </si>
  <si>
    <t>Akku-Kapaz. mAh</t>
  </si>
  <si>
    <t>maximal  Entladezeit 
h</t>
  </si>
  <si>
    <t>Netzteil :</t>
  </si>
  <si>
    <t>OUTPUT 5V/2A=10W oder 9V/2A=18W</t>
  </si>
  <si>
    <t>Handy Stromverbrauch, min.</t>
  </si>
  <si>
    <t>Akku :</t>
  </si>
  <si>
    <t>3,82V/3750mAh/14,33Wh</t>
  </si>
  <si>
    <t>Handy Stromverbrauch, max.</t>
  </si>
  <si>
    <t>Akku-Kapaz. Wh</t>
  </si>
  <si>
    <t>Handy Stromverbrauch, Video-Streaming(Full-HD)</t>
  </si>
  <si>
    <t>Videostream. W/h</t>
  </si>
  <si>
    <t>maximal  Entladezeit h</t>
  </si>
  <si>
    <t>kW/jahr</t>
  </si>
  <si>
    <t>kW/Tag</t>
  </si>
  <si>
    <t>W/Tag</t>
  </si>
  <si>
    <t>W/h</t>
  </si>
  <si>
    <t>Stomverbrauch TV</t>
  </si>
  <si>
    <t>P=U*I = Volt * Ampere = Watt</t>
  </si>
  <si>
    <t>Stomverbrauch Smartfone, Tablet</t>
  </si>
  <si>
    <t>U=</t>
  </si>
  <si>
    <t>V</t>
  </si>
  <si>
    <t>Q=</t>
  </si>
  <si>
    <t>mAh</t>
  </si>
  <si>
    <t>I=</t>
  </si>
  <si>
    <t>mA</t>
  </si>
  <si>
    <t>E=</t>
  </si>
  <si>
    <t>Wh</t>
  </si>
  <si>
    <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</si>
</sst>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
    <numFmt numFmtId="166" formatCode="#,##0.0000\ _€"/>
    <numFmt numFmtId="167" formatCode="0.000"/>
  </numFmts>
  <fonts count="40">
    <font>
      <sz val="11"/>
      <color rgb="FF000000"/>
      <name val="Calibri"/>
      <family val="2"/>
      <charset val="1"/>
    </font>
    <font>
      <sz val="8"/>
      <color rgb="FF000000"/>
      <name val="Arial"/>
      <family val="2"/>
      <charset val="1"/>
    </font>
    <font>
      <sz val="8"/>
      <color rgb="FF000000"/>
      <name val="Verdana"/>
      <family val="2"/>
      <charset val="1"/>
    </font>
    <font>
      <sz val="8"/>
      <name val="Arial"/>
      <family val="2"/>
      <charset val="1"/>
    </font>
    <font>
      <b/>
      <sz val="11"/>
      <color rgb="FF000000"/>
      <name val="Calibri"/>
      <family val="2"/>
      <charset val="1"/>
    </font>
    <font>
      <sz val="9"/>
      <color rgb="FF000000"/>
      <name val="Arial"/>
      <family val="2"/>
      <charset val="1"/>
    </font>
    <font>
      <sz val="9"/>
      <color rgb="FFFF0000"/>
      <name val="Arial"/>
      <family val="2"/>
      <charset val="1"/>
    </font>
    <font>
      <u/>
      <sz val="11"/>
      <color rgb="FF0563C1"/>
      <name val="Calibri"/>
      <family val="2"/>
      <charset val="1"/>
    </font>
    <font>
      <sz val="9"/>
      <color rgb="FFFF0000"/>
      <name val="Calibri"/>
      <family val="2"/>
      <charset val="1"/>
    </font>
    <font>
      <sz val="11"/>
      <name val="Calibri"/>
      <family val="2"/>
      <charset val="1"/>
    </font>
    <font>
      <sz val="9"/>
      <color rgb="FF000000"/>
      <name val="Calibri"/>
      <family val="2"/>
      <charset val="1"/>
    </font>
    <font>
      <sz val="10"/>
      <color rgb="FF000000"/>
      <name val="Calibri"/>
      <family val="2"/>
      <charset val="1"/>
    </font>
    <font>
      <b/>
      <sz val="8"/>
      <color rgb="FF000000"/>
      <name val="Arial"/>
      <family val="2"/>
    </font>
    <font>
      <b/>
      <sz val="8"/>
      <color rgb="FFFF0000"/>
      <name val="Arial"/>
      <family val="2"/>
    </font>
    <font>
      <sz val="11"/>
      <color rgb="FF000000"/>
      <name val="Arial"/>
      <family val="2"/>
    </font>
    <font>
      <b/>
      <sz val="11"/>
      <color rgb="FF000000"/>
      <name val="Arial"/>
      <family val="2"/>
    </font>
    <font>
      <sz val="9"/>
      <color rgb="FF000000"/>
      <name val="Arial"/>
      <family val="2"/>
    </font>
    <font>
      <sz val="10"/>
      <color rgb="FF000000"/>
      <name val="Arial"/>
      <family val="2"/>
    </font>
    <font>
      <b/>
      <sz val="10"/>
      <color rgb="FF2B2B2B"/>
      <name val="Arial"/>
      <family val="2"/>
    </font>
    <font>
      <sz val="10"/>
      <color rgb="FF2B2B2B"/>
      <name val="Arial"/>
      <family val="2"/>
    </font>
    <font>
      <b/>
      <sz val="10"/>
      <color rgb="FF000000"/>
      <name val="Arial"/>
      <family val="2"/>
    </font>
    <font>
      <b/>
      <sz val="11"/>
      <color rgb="FF000000"/>
      <name val="Calibri"/>
      <family val="2"/>
    </font>
    <font>
      <u/>
      <sz val="11"/>
      <color rgb="FF000000"/>
      <name val="Calibri"/>
      <family val="2"/>
      <charset val="1"/>
    </font>
    <font>
      <sz val="11"/>
      <color rgb="FF000000"/>
      <name val="Calibri"/>
      <family val="2"/>
    </font>
    <font>
      <b/>
      <sz val="12"/>
      <color rgb="FF000000"/>
      <name val="Calibri"/>
      <family val="2"/>
    </font>
    <font>
      <sz val="8"/>
      <name val="Calibri"/>
      <family val="2"/>
      <charset val="1"/>
    </font>
    <font>
      <sz val="8"/>
      <color rgb="FF000000"/>
      <name val="Arial"/>
      <family val="2"/>
    </font>
    <font>
      <b/>
      <sz val="13.5"/>
      <color theme="0"/>
      <name val="Calibri"/>
      <family val="2"/>
      <charset val="1"/>
    </font>
    <font>
      <sz val="11"/>
      <color theme="0"/>
      <name val="Calibri"/>
      <family val="2"/>
      <charset val="1"/>
    </font>
    <font>
      <b/>
      <sz val="14"/>
      <color theme="0"/>
      <name val="Calibri"/>
      <family val="2"/>
      <charset val="1"/>
    </font>
    <font>
      <b/>
      <sz val="10"/>
      <color rgb="FF000000"/>
      <name val="Calibri"/>
      <family val="2"/>
    </font>
    <font>
      <b/>
      <sz val="14"/>
      <color theme="0"/>
      <name val="Arial"/>
      <family val="2"/>
    </font>
    <font>
      <sz val="11"/>
      <color theme="0"/>
      <name val="Arial"/>
      <family val="2"/>
    </font>
    <font>
      <b/>
      <sz val="14"/>
      <name val="Calibri"/>
      <family val="2"/>
      <charset val="1"/>
    </font>
    <font>
      <sz val="11"/>
      <color rgb="FF0563C1"/>
      <name val="Calibri"/>
      <family val="2"/>
      <charset val="1"/>
    </font>
    <font>
      <b/>
      <sz val="9"/>
      <color rgb="FF000000"/>
      <name val="Arial"/>
      <family val="2"/>
    </font>
    <font>
      <b/>
      <sz val="7.5"/>
      <color rgb="FF000000"/>
      <name val="Calibri"/>
      <family val="2"/>
      <charset val="1"/>
    </font>
    <font>
      <sz val="7.5"/>
      <color rgb="FF000000"/>
      <name val="Calibri"/>
      <family val="2"/>
      <charset val="1"/>
    </font>
    <font>
      <b/>
      <sz val="10"/>
      <color rgb="FF000000"/>
      <name val="Calibri"/>
      <family val="2"/>
      <charset val="1"/>
    </font>
    <font>
      <sz val="8"/>
      <color rgb="FFFF0000"/>
      <name val="Arial"/>
      <family val="2"/>
      <charset val="1"/>
    </font>
  </fonts>
  <fills count="20">
    <fill>
      <patternFill patternType="none"/>
    </fill>
    <fill>
      <patternFill patternType="gray125"/>
    </fill>
    <fill>
      <patternFill patternType="solid">
        <fgColor rgb="FFCCCCCC"/>
        <bgColor indexed="64"/>
      </patternFill>
    </fill>
    <fill>
      <patternFill patternType="solid">
        <fgColor rgb="FFFFC000"/>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3" tint="0.79998168889431442"/>
        <bgColor rgb="FFBFBFBF"/>
      </patternFill>
    </fill>
    <fill>
      <patternFill patternType="solid">
        <fgColor theme="3" tint="0.79998168889431442"/>
        <bgColor rgb="FFFFFF00"/>
      </patternFill>
    </fill>
    <fill>
      <patternFill patternType="solid">
        <fgColor theme="3" tint="0.79998168889431442"/>
        <bgColor rgb="FFFF99CC"/>
      </patternFill>
    </fill>
    <fill>
      <patternFill patternType="solid">
        <fgColor theme="3" tint="0.79998168889431442"/>
        <bgColor rgb="FFE6E6E6"/>
      </patternFill>
    </fill>
    <fill>
      <patternFill patternType="solid">
        <fgColor theme="3" tint="0.79998168889431442"/>
        <bgColor rgb="FFD9D9D9"/>
      </patternFill>
    </fill>
    <fill>
      <patternFill patternType="solid">
        <fgColor theme="3" tint="0.79998168889431442"/>
        <bgColor rgb="FFFFFF99"/>
      </patternFill>
    </fill>
    <fill>
      <patternFill patternType="solid">
        <fgColor theme="3" tint="0.79998168889431442"/>
        <bgColor rgb="FFB3B3B3"/>
      </patternFill>
    </fill>
    <fill>
      <patternFill patternType="solid">
        <fgColor rgb="FFFFC000"/>
        <bgColor rgb="FFFFFF99"/>
      </patternFill>
    </fill>
    <fill>
      <patternFill patternType="solid">
        <fgColor rgb="FFFFC000"/>
        <bgColor rgb="FFD9D9D9"/>
      </patternFill>
    </fill>
    <fill>
      <patternFill patternType="solid">
        <fgColor rgb="FFFFC000"/>
        <bgColor rgb="FF00FFFF"/>
      </patternFill>
    </fill>
    <fill>
      <patternFill patternType="solid">
        <fgColor theme="7" tint="0.79998168889431442"/>
        <bgColor rgb="FFBFBFBF"/>
      </patternFill>
    </fill>
    <fill>
      <patternFill patternType="solid">
        <fgColor theme="7" tint="0.7999816888943144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7" fillId="0" borderId="0" applyBorder="0" applyProtection="0"/>
  </cellStyleXfs>
  <cellXfs count="230">
    <xf numFmtId="0" fontId="0" fillId="0" borderId="0" xfId="0"/>
    <xf numFmtId="0" fontId="0" fillId="0" borderId="1" xfId="0" applyBorder="1" applyAlignment="1">
      <alignment horizontal="center" vertical="center" wrapText="1"/>
    </xf>
    <xf numFmtId="0" fontId="4" fillId="4"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166" fontId="0" fillId="0" borderId="1" xfId="0" applyNumberFormat="1" applyBorder="1" applyAlignment="1">
      <alignment horizontal="center" vertical="center" wrapText="1"/>
    </xf>
    <xf numFmtId="0" fontId="21" fillId="0" borderId="1" xfId="0" applyFont="1" applyBorder="1" applyAlignment="1">
      <alignment horizontal="center" vertical="center" wrapText="1"/>
    </xf>
    <xf numFmtId="3" fontId="0" fillId="0" borderId="0" xfId="0" applyNumberFormat="1"/>
    <xf numFmtId="0" fontId="1" fillId="3" borderId="1" xfId="0" applyFont="1" applyFill="1" applyBorder="1" applyAlignment="1">
      <alignment vertical="center" wrapText="1"/>
    </xf>
    <xf numFmtId="0" fontId="0" fillId="6" borderId="0" xfId="0" applyFill="1"/>
    <xf numFmtId="0" fontId="0" fillId="6" borderId="10" xfId="0" applyFill="1" applyBorder="1"/>
    <xf numFmtId="0" fontId="0" fillId="6" borderId="11" xfId="0" applyFill="1" applyBorder="1"/>
    <xf numFmtId="0" fontId="0" fillId="6" borderId="12" xfId="0" applyFill="1" applyBorder="1"/>
    <xf numFmtId="0" fontId="0" fillId="6" borderId="13" xfId="0" applyFill="1" applyBorder="1"/>
    <xf numFmtId="0" fontId="7" fillId="6" borderId="12" xfId="1" applyFill="1" applyBorder="1"/>
    <xf numFmtId="0" fontId="0" fillId="6" borderId="12" xfId="0" applyFill="1" applyBorder="1" applyAlignment="1">
      <alignment horizontal="right"/>
    </xf>
    <xf numFmtId="2" fontId="0" fillId="6" borderId="0" xfId="0" applyNumberFormat="1" applyFill="1"/>
    <xf numFmtId="4" fontId="0" fillId="6" borderId="0" xfId="0" applyNumberFormat="1" applyFill="1"/>
    <xf numFmtId="0" fontId="0" fillId="6" borderId="14" xfId="0" applyFill="1" applyBorder="1"/>
    <xf numFmtId="0" fontId="0" fillId="6" borderId="15" xfId="0" applyFill="1" applyBorder="1"/>
    <xf numFmtId="0" fontId="0" fillId="6" borderId="16" xfId="0" applyFill="1" applyBorder="1"/>
    <xf numFmtId="0" fontId="21" fillId="6" borderId="0" xfId="0" applyFont="1" applyFill="1" applyAlignment="1">
      <alignment horizontal="center" wrapText="1"/>
    </xf>
    <xf numFmtId="0" fontId="0" fillId="6" borderId="0" xfId="0" applyFill="1" applyAlignment="1">
      <alignment horizontal="center"/>
    </xf>
    <xf numFmtId="0" fontId="0" fillId="6" borderId="0" xfId="0" applyFill="1" applyAlignment="1">
      <alignment horizontal="right"/>
    </xf>
    <xf numFmtId="165" fontId="21" fillId="6" borderId="0" xfId="0" applyNumberFormat="1" applyFont="1" applyFill="1" applyAlignment="1">
      <alignment horizontal="center"/>
    </xf>
    <xf numFmtId="0" fontId="27" fillId="5" borderId="9" xfId="0" applyFont="1" applyFill="1" applyBorder="1" applyAlignment="1">
      <alignment vertical="center"/>
    </xf>
    <xf numFmtId="0" fontId="28" fillId="5" borderId="10" xfId="0" applyFont="1" applyFill="1" applyBorder="1"/>
    <xf numFmtId="0" fontId="28" fillId="5" borderId="11" xfId="0" applyFont="1" applyFill="1" applyBorder="1"/>
    <xf numFmtId="0" fontId="21" fillId="6" borderId="12" xfId="0" applyFont="1" applyFill="1" applyBorder="1"/>
    <xf numFmtId="2" fontId="0" fillId="6" borderId="0" xfId="0" applyNumberFormat="1" applyFill="1" applyAlignment="1">
      <alignment horizontal="center"/>
    </xf>
    <xf numFmtId="165" fontId="0" fillId="6" borderId="0" xfId="0" applyNumberFormat="1" applyFill="1" applyAlignment="1">
      <alignment horizontal="center"/>
    </xf>
    <xf numFmtId="0" fontId="21" fillId="6" borderId="2" xfId="0" applyFont="1" applyFill="1" applyBorder="1"/>
    <xf numFmtId="0" fontId="0" fillId="6" borderId="4" xfId="0" applyFill="1" applyBorder="1"/>
    <xf numFmtId="0" fontId="0" fillId="6" borderId="3" xfId="0" applyFill="1" applyBorder="1"/>
    <xf numFmtId="0" fontId="21" fillId="6" borderId="14" xfId="0" applyFont="1" applyFill="1" applyBorder="1"/>
    <xf numFmtId="0" fontId="0" fillId="7" borderId="0" xfId="0" applyFill="1" applyAlignment="1">
      <alignment horizontal="center"/>
    </xf>
    <xf numFmtId="0" fontId="23" fillId="7" borderId="13" xfId="0" applyFont="1" applyFill="1" applyBorder="1" applyAlignment="1">
      <alignment horizontal="center"/>
    </xf>
    <xf numFmtId="165" fontId="23" fillId="6" borderId="13" xfId="0" applyNumberFormat="1" applyFont="1" applyFill="1" applyBorder="1" applyAlignment="1">
      <alignment horizontal="center"/>
    </xf>
    <xf numFmtId="165" fontId="21" fillId="6" borderId="13" xfId="0" applyNumberFormat="1" applyFont="1" applyFill="1" applyBorder="1" applyAlignment="1">
      <alignment horizontal="center"/>
    </xf>
    <xf numFmtId="0" fontId="0" fillId="6" borderId="12" xfId="0" applyFill="1" applyBorder="1" applyAlignment="1">
      <alignment horizontal="left"/>
    </xf>
    <xf numFmtId="0" fontId="21" fillId="6" borderId="1" xfId="0" applyFont="1" applyFill="1" applyBorder="1" applyAlignment="1">
      <alignment horizontal="center" wrapText="1"/>
    </xf>
    <xf numFmtId="0" fontId="0" fillId="6" borderId="6" xfId="0" applyFill="1" applyBorder="1" applyAlignment="1">
      <alignment horizontal="center"/>
    </xf>
    <xf numFmtId="165" fontId="0" fillId="6" borderId="6" xfId="0" applyNumberFormat="1" applyFill="1" applyBorder="1" applyAlignment="1">
      <alignment horizontal="center"/>
    </xf>
    <xf numFmtId="0" fontId="0" fillId="6" borderId="7" xfId="0" applyFill="1" applyBorder="1" applyAlignment="1">
      <alignment horizontal="center"/>
    </xf>
    <xf numFmtId="165" fontId="0" fillId="6" borderId="7" xfId="0" applyNumberFormat="1" applyFill="1" applyBorder="1" applyAlignment="1">
      <alignment horizontal="center"/>
    </xf>
    <xf numFmtId="0" fontId="24" fillId="6" borderId="2" xfId="0" applyFont="1" applyFill="1" applyBorder="1"/>
    <xf numFmtId="0" fontId="23" fillId="6" borderId="9" xfId="0" applyFont="1" applyFill="1" applyBorder="1"/>
    <xf numFmtId="0" fontId="23" fillId="6" borderId="14" xfId="0" applyFont="1" applyFill="1" applyBorder="1"/>
    <xf numFmtId="0" fontId="0" fillId="6" borderId="9" xfId="0" applyFill="1" applyBorder="1"/>
    <xf numFmtId="2" fontId="0" fillId="6" borderId="9" xfId="0" applyNumberFormat="1" applyFill="1" applyBorder="1" applyAlignment="1">
      <alignment horizontal="left"/>
    </xf>
    <xf numFmtId="2" fontId="0" fillId="6" borderId="12" xfId="0" applyNumberFormat="1" applyFill="1" applyBorder="1" applyAlignment="1">
      <alignment horizontal="left"/>
    </xf>
    <xf numFmtId="2" fontId="0" fillId="6" borderId="14" xfId="0" applyNumberFormat="1" applyFill="1" applyBorder="1" applyAlignment="1">
      <alignment horizontal="left"/>
    </xf>
    <xf numFmtId="2" fontId="0" fillId="6" borderId="10" xfId="0" applyNumberFormat="1" applyFill="1" applyBorder="1" applyAlignment="1">
      <alignment horizontal="left"/>
    </xf>
    <xf numFmtId="2" fontId="0" fillId="6" borderId="0" xfId="0" applyNumberFormat="1" applyFill="1" applyAlignment="1">
      <alignment horizontal="left"/>
    </xf>
    <xf numFmtId="2" fontId="0" fillId="6" borderId="15" xfId="0" applyNumberFormat="1" applyFill="1" applyBorder="1" applyAlignment="1">
      <alignment horizontal="left"/>
    </xf>
    <xf numFmtId="0" fontId="22" fillId="6" borderId="0" xfId="0" applyFont="1" applyFill="1"/>
    <xf numFmtId="0" fontId="21" fillId="6" borderId="13" xfId="0" applyFont="1" applyFill="1" applyBorder="1" applyAlignment="1">
      <alignment horizontal="center" wrapText="1"/>
    </xf>
    <xf numFmtId="0" fontId="4" fillId="8" borderId="1" xfId="0" applyFont="1" applyFill="1" applyBorder="1" applyAlignment="1">
      <alignment horizontal="left" vertical="top" wrapText="1"/>
    </xf>
    <xf numFmtId="0" fontId="11" fillId="6" borderId="1" xfId="0" applyFont="1" applyFill="1" applyBorder="1" applyAlignment="1">
      <alignment vertical="top" wrapText="1"/>
    </xf>
    <xf numFmtId="0" fontId="4" fillId="6" borderId="1" xfId="0" applyFont="1" applyFill="1" applyBorder="1" applyAlignment="1">
      <alignment horizontal="center" vertical="top" wrapText="1"/>
    </xf>
    <xf numFmtId="0" fontId="4" fillId="8" borderId="1" xfId="0" applyFont="1" applyFill="1" applyBorder="1" applyAlignment="1">
      <alignment horizontal="center" vertical="top" wrapText="1"/>
    </xf>
    <xf numFmtId="0" fontId="11" fillId="6" borderId="1" xfId="0" applyFont="1" applyFill="1" applyBorder="1" applyAlignment="1">
      <alignment wrapText="1"/>
    </xf>
    <xf numFmtId="0" fontId="0" fillId="6" borderId="1" xfId="0" applyFill="1" applyBorder="1" applyAlignment="1">
      <alignment horizontal="center" wrapText="1"/>
    </xf>
    <xf numFmtId="0" fontId="4" fillId="6" borderId="1" xfId="0" applyFont="1" applyFill="1" applyBorder="1" applyAlignment="1">
      <alignment horizontal="center" wrapText="1"/>
    </xf>
    <xf numFmtId="165" fontId="11" fillId="6" borderId="1" xfId="0" applyNumberFormat="1" applyFont="1" applyFill="1" applyBorder="1" applyAlignment="1">
      <alignment wrapText="1"/>
    </xf>
    <xf numFmtId="0" fontId="11" fillId="6" borderId="5" xfId="0" applyFont="1" applyFill="1" applyBorder="1" applyAlignment="1">
      <alignment wrapText="1"/>
    </xf>
    <xf numFmtId="0" fontId="0" fillId="6" borderId="5" xfId="0" applyFill="1" applyBorder="1" applyAlignment="1">
      <alignment horizontal="center" wrapText="1"/>
    </xf>
    <xf numFmtId="0" fontId="11" fillId="6" borderId="1" xfId="0" applyFont="1" applyFill="1" applyBorder="1" applyAlignment="1">
      <alignment horizontal="center" wrapText="1"/>
    </xf>
    <xf numFmtId="0" fontId="11" fillId="6" borderId="6" xfId="0" applyFont="1" applyFill="1" applyBorder="1" applyAlignment="1">
      <alignment wrapText="1"/>
    </xf>
    <xf numFmtId="0" fontId="0" fillId="6" borderId="6" xfId="0" applyFill="1" applyBorder="1" applyAlignment="1">
      <alignment horizontal="center" wrapText="1"/>
    </xf>
    <xf numFmtId="0" fontId="11" fillId="6" borderId="7" xfId="0" applyFont="1" applyFill="1" applyBorder="1" applyAlignment="1">
      <alignment wrapText="1"/>
    </xf>
    <xf numFmtId="0" fontId="0" fillId="6" borderId="7" xfId="0" applyFill="1" applyBorder="1" applyAlignment="1">
      <alignment horizontal="center" wrapText="1"/>
    </xf>
    <xf numFmtId="0" fontId="11" fillId="6" borderId="0" xfId="0" applyFont="1" applyFill="1"/>
    <xf numFmtId="0" fontId="4" fillId="8" borderId="1" xfId="0" applyFont="1" applyFill="1" applyBorder="1" applyAlignment="1">
      <alignment horizontal="center" wrapText="1"/>
    </xf>
    <xf numFmtId="0" fontId="0" fillId="6" borderId="1" xfId="0" applyFill="1" applyBorder="1" applyAlignment="1">
      <alignment wrapText="1"/>
    </xf>
    <xf numFmtId="0" fontId="0" fillId="6" borderId="5" xfId="0" applyFill="1" applyBorder="1" applyAlignment="1">
      <alignment wrapText="1"/>
    </xf>
    <xf numFmtId="0" fontId="11" fillId="6" borderId="7" xfId="0" applyFont="1" applyFill="1" applyBorder="1" applyAlignment="1">
      <alignment horizontal="center" wrapText="1"/>
    </xf>
    <xf numFmtId="0" fontId="0" fillId="6" borderId="0" xfId="0" applyFill="1" applyAlignment="1">
      <alignment wrapText="1"/>
    </xf>
    <xf numFmtId="0" fontId="29" fillId="5" borderId="9" xfId="0" applyFont="1" applyFill="1" applyBorder="1"/>
    <xf numFmtId="0" fontId="29" fillId="5" borderId="2" xfId="0" applyFont="1" applyFill="1" applyBorder="1"/>
    <xf numFmtId="0" fontId="28" fillId="5" borderId="4" xfId="0" applyFont="1" applyFill="1" applyBorder="1"/>
    <xf numFmtId="0" fontId="28" fillId="5" borderId="3" xfId="0" applyFont="1" applyFill="1" applyBorder="1"/>
    <xf numFmtId="0" fontId="30" fillId="6" borderId="1" xfId="0" applyFont="1" applyFill="1" applyBorder="1" applyAlignment="1">
      <alignment horizontal="center" vertical="center" wrapText="1"/>
    </xf>
    <xf numFmtId="0" fontId="14" fillId="6" borderId="0" xfId="0" applyFont="1" applyFill="1"/>
    <xf numFmtId="0" fontId="20" fillId="8" borderId="1" xfId="0" applyFont="1" applyFill="1" applyBorder="1" applyAlignment="1">
      <alignment horizontal="center" wrapText="1"/>
    </xf>
    <xf numFmtId="0" fontId="17" fillId="6" borderId="1" xfId="0" applyFont="1" applyFill="1" applyBorder="1" applyAlignment="1">
      <alignment wrapText="1"/>
    </xf>
    <xf numFmtId="0" fontId="20" fillId="6" borderId="1" xfId="0" applyFont="1" applyFill="1" applyBorder="1" applyAlignment="1">
      <alignment horizontal="center" wrapText="1"/>
    </xf>
    <xf numFmtId="0" fontId="17" fillId="6" borderId="1" xfId="0" applyFont="1" applyFill="1" applyBorder="1" applyAlignment="1">
      <alignment horizontal="center" wrapText="1"/>
    </xf>
    <xf numFmtId="0" fontId="17" fillId="6" borderId="0" xfId="0" applyFont="1" applyFill="1"/>
    <xf numFmtId="0" fontId="18" fillId="6" borderId="8" xfId="0" applyFont="1" applyFill="1" applyBorder="1" applyAlignment="1">
      <alignment horizontal="left" vertical="center" wrapText="1"/>
    </xf>
    <xf numFmtId="0" fontId="19" fillId="6" borderId="8" xfId="0" applyFont="1" applyFill="1" applyBorder="1" applyAlignment="1">
      <alignment horizontal="right" vertical="center"/>
    </xf>
    <xf numFmtId="18" fontId="19" fillId="6" borderId="8" xfId="0" applyNumberFormat="1" applyFont="1" applyFill="1" applyBorder="1" applyAlignment="1">
      <alignment horizontal="right" vertical="center"/>
    </xf>
    <xf numFmtId="0" fontId="14" fillId="6" borderId="12" xfId="0" applyFont="1" applyFill="1" applyBorder="1"/>
    <xf numFmtId="0" fontId="14" fillId="6" borderId="13" xfId="0" applyFont="1" applyFill="1" applyBorder="1"/>
    <xf numFmtId="0" fontId="31" fillId="5" borderId="2" xfId="0" applyFont="1" applyFill="1" applyBorder="1"/>
    <xf numFmtId="0" fontId="32" fillId="5" borderId="4" xfId="0" applyFont="1" applyFill="1" applyBorder="1"/>
    <xf numFmtId="0" fontId="32" fillId="5" borderId="3" xfId="0" applyFont="1" applyFill="1" applyBorder="1"/>
    <xf numFmtId="0" fontId="31" fillId="5" borderId="17" xfId="0" applyFont="1" applyFill="1" applyBorder="1" applyAlignment="1">
      <alignment vertical="center"/>
    </xf>
    <xf numFmtId="0" fontId="32" fillId="5" borderId="18" xfId="0" applyFont="1" applyFill="1" applyBorder="1"/>
    <xf numFmtId="0" fontId="32" fillId="5" borderId="19" xfId="0" applyFont="1" applyFill="1" applyBorder="1"/>
    <xf numFmtId="0" fontId="7" fillId="6" borderId="4" xfId="1" applyFill="1" applyBorder="1"/>
    <xf numFmtId="0" fontId="14" fillId="6" borderId="4" xfId="0" applyFont="1" applyFill="1" applyBorder="1"/>
    <xf numFmtId="0" fontId="14" fillId="6" borderId="3" xfId="0" applyFont="1" applyFill="1" applyBorder="1"/>
    <xf numFmtId="0" fontId="21" fillId="6" borderId="1" xfId="0" applyFont="1" applyFill="1" applyBorder="1"/>
    <xf numFmtId="0" fontId="4" fillId="8" borderId="1" xfId="0" applyFont="1" applyFill="1" applyBorder="1" applyAlignment="1">
      <alignment horizontal="left" wrapText="1"/>
    </xf>
    <xf numFmtId="0" fontId="4" fillId="6" borderId="1" xfId="0" applyFont="1" applyFill="1" applyBorder="1" applyAlignment="1">
      <alignment horizontal="left" wrapText="1"/>
    </xf>
    <xf numFmtId="0" fontId="0" fillId="6" borderId="1" xfId="0" applyFill="1" applyBorder="1" applyAlignment="1">
      <alignment horizontal="right" wrapText="1"/>
    </xf>
    <xf numFmtId="0" fontId="0" fillId="9" borderId="1" xfId="0" applyFill="1" applyBorder="1" applyAlignment="1">
      <alignment horizontal="right" wrapText="1"/>
    </xf>
    <xf numFmtId="0" fontId="0" fillId="9" borderId="1" xfId="0" applyFill="1" applyBorder="1"/>
    <xf numFmtId="3" fontId="0" fillId="9" borderId="1" xfId="0" applyNumberFormat="1" applyFill="1" applyBorder="1"/>
    <xf numFmtId="0" fontId="0" fillId="10" borderId="1" xfId="0" applyFill="1" applyBorder="1"/>
    <xf numFmtId="0" fontId="23" fillId="8" borderId="1" xfId="0" applyFont="1" applyFill="1" applyBorder="1" applyAlignment="1">
      <alignment horizontal="center" wrapText="1"/>
    </xf>
    <xf numFmtId="0" fontId="33" fillId="5" borderId="2" xfId="0" applyFont="1" applyFill="1" applyBorder="1"/>
    <xf numFmtId="0" fontId="9" fillId="5" borderId="4" xfId="0" applyFont="1" applyFill="1" applyBorder="1"/>
    <xf numFmtId="0" fontId="9" fillId="5" borderId="3" xfId="0" applyFont="1" applyFill="1" applyBorder="1"/>
    <xf numFmtId="0" fontId="34" fillId="6" borderId="4" xfId="1" applyFont="1" applyFill="1" applyBorder="1"/>
    <xf numFmtId="0" fontId="4" fillId="11" borderId="1" xfId="0" applyFont="1" applyFill="1" applyBorder="1" applyAlignment="1">
      <alignment horizontal="center" vertical="center" wrapText="1"/>
    </xf>
    <xf numFmtId="0" fontId="7" fillId="11" borderId="1" xfId="1" applyFill="1" applyBorder="1" applyAlignment="1" applyProtection="1">
      <alignment horizontal="center" vertical="center" wrapText="1"/>
    </xf>
    <xf numFmtId="0" fontId="0" fillId="6" borderId="1" xfId="0" applyFill="1" applyBorder="1" applyAlignment="1">
      <alignment horizontal="center" vertical="center" wrapText="1"/>
    </xf>
    <xf numFmtId="0" fontId="0" fillId="12" borderId="1" xfId="0" applyFill="1" applyBorder="1" applyAlignment="1">
      <alignment vertical="center" wrapText="1"/>
    </xf>
    <xf numFmtId="0" fontId="21" fillId="6" borderId="0" xfId="0" applyFont="1" applyFill="1" applyAlignment="1">
      <alignment horizontal="right"/>
    </xf>
    <xf numFmtId="3" fontId="0" fillId="6" borderId="0" xfId="0" applyNumberFormat="1" applyFill="1"/>
    <xf numFmtId="0" fontId="0" fillId="12" borderId="1" xfId="0" applyFill="1" applyBorder="1"/>
    <xf numFmtId="0" fontId="0" fillId="12" borderId="2" xfId="0" applyFill="1" applyBorder="1"/>
    <xf numFmtId="0" fontId="0" fillId="12" borderId="4" xfId="0" applyFill="1" applyBorder="1"/>
    <xf numFmtId="0" fontId="0" fillId="12" borderId="3" xfId="0" applyFill="1" applyBorder="1"/>
    <xf numFmtId="0" fontId="0" fillId="12" borderId="2" xfId="0" applyFill="1" applyBorder="1" applyAlignment="1">
      <alignment horizontal="left"/>
    </xf>
    <xf numFmtId="0" fontId="0" fillId="12" borderId="2" xfId="0" applyFill="1" applyBorder="1" applyAlignment="1">
      <alignment horizontal="right"/>
    </xf>
    <xf numFmtId="164" fontId="0" fillId="12" borderId="1" xfId="0" applyNumberFormat="1" applyFill="1" applyBorder="1"/>
    <xf numFmtId="0" fontId="0" fillId="13" borderId="1" xfId="0" applyFill="1" applyBorder="1" applyAlignment="1">
      <alignment vertical="center" wrapText="1"/>
    </xf>
    <xf numFmtId="0" fontId="0" fillId="13" borderId="1" xfId="0" applyFill="1" applyBorder="1"/>
    <xf numFmtId="0" fontId="0" fillId="13" borderId="0" xfId="0" applyFill="1"/>
    <xf numFmtId="0" fontId="0" fillId="13" borderId="2" xfId="0" applyFill="1" applyBorder="1" applyAlignment="1">
      <alignment horizontal="left"/>
    </xf>
    <xf numFmtId="0" fontId="0" fillId="13" borderId="4" xfId="0" applyFill="1" applyBorder="1"/>
    <xf numFmtId="0" fontId="0" fillId="13" borderId="2" xfId="0" applyFill="1" applyBorder="1" applyAlignment="1">
      <alignment horizontal="right"/>
    </xf>
    <xf numFmtId="164" fontId="0" fillId="13" borderId="1" xfId="0" applyNumberFormat="1" applyFill="1" applyBorder="1"/>
    <xf numFmtId="3" fontId="0" fillId="13" borderId="1" xfId="0" applyNumberFormat="1" applyFill="1" applyBorder="1"/>
    <xf numFmtId="0" fontId="0" fillId="12" borderId="1" xfId="0" applyFill="1" applyBorder="1" applyAlignment="1">
      <alignment wrapText="1"/>
    </xf>
    <xf numFmtId="0" fontId="0" fillId="12" borderId="1" xfId="0" applyFill="1" applyBorder="1" applyAlignment="1">
      <alignment horizontal="right"/>
    </xf>
    <xf numFmtId="3" fontId="0" fillId="12" borderId="1" xfId="0" applyNumberFormat="1" applyFill="1" applyBorder="1"/>
    <xf numFmtId="0" fontId="8" fillId="0" borderId="1" xfId="0" applyFont="1" applyBorder="1"/>
    <xf numFmtId="0" fontId="0" fillId="0" borderId="1" xfId="0" applyBorder="1"/>
    <xf numFmtId="0" fontId="4" fillId="6" borderId="1" xfId="0" applyFont="1" applyFill="1" applyBorder="1" applyAlignment="1">
      <alignment horizontal="center" vertical="center" wrapText="1"/>
    </xf>
    <xf numFmtId="0" fontId="0" fillId="6" borderId="1" xfId="0" applyFill="1" applyBorder="1" applyAlignment="1">
      <alignment vertical="center" wrapText="1"/>
    </xf>
    <xf numFmtId="0" fontId="28" fillId="5" borderId="4" xfId="0" applyFont="1" applyFill="1" applyBorder="1" applyAlignment="1">
      <alignment horizontal="center"/>
    </xf>
    <xf numFmtId="0" fontId="5" fillId="14" borderId="0" xfId="0" applyFont="1" applyFill="1" applyAlignment="1">
      <alignment wrapText="1"/>
    </xf>
    <xf numFmtId="0" fontId="5" fillId="6" borderId="1" xfId="0" applyFont="1" applyFill="1" applyBorder="1" applyAlignment="1">
      <alignment horizontal="center" wrapText="1"/>
    </xf>
    <xf numFmtId="0" fontId="5" fillId="6" borderId="1" xfId="0" applyFont="1" applyFill="1" applyBorder="1" applyAlignment="1">
      <alignment wrapText="1"/>
    </xf>
    <xf numFmtId="0" fontId="5" fillId="9" borderId="1" xfId="0" applyFont="1" applyFill="1" applyBorder="1" applyAlignment="1">
      <alignment horizontal="center" wrapText="1"/>
    </xf>
    <xf numFmtId="0" fontId="5" fillId="6" borderId="0" xfId="0" applyFont="1" applyFill="1" applyAlignment="1">
      <alignment wrapText="1"/>
    </xf>
    <xf numFmtId="0" fontId="6" fillId="6" borderId="1" xfId="0" applyFont="1" applyFill="1" applyBorder="1" applyAlignment="1">
      <alignment wrapText="1"/>
    </xf>
    <xf numFmtId="0" fontId="1" fillId="6" borderId="1" xfId="0" applyFont="1" applyFill="1" applyBorder="1" applyAlignment="1">
      <alignment wrapText="1"/>
    </xf>
    <xf numFmtId="0" fontId="35" fillId="14" borderId="1" xfId="0" applyFont="1" applyFill="1" applyBorder="1" applyAlignment="1">
      <alignment horizontal="center" wrapText="1"/>
    </xf>
    <xf numFmtId="0" fontId="35" fillId="14" borderId="1" xfId="0" applyFont="1" applyFill="1" applyBorder="1" applyAlignment="1">
      <alignment wrapText="1"/>
    </xf>
    <xf numFmtId="0" fontId="12" fillId="14" borderId="1" xfId="0" applyFont="1" applyFill="1" applyBorder="1" applyAlignment="1">
      <alignment wrapText="1"/>
    </xf>
    <xf numFmtId="0" fontId="12" fillId="14" borderId="1" xfId="0" applyFont="1" applyFill="1" applyBorder="1" applyAlignment="1">
      <alignment horizontal="center" wrapText="1"/>
    </xf>
    <xf numFmtId="0" fontId="12" fillId="14" borderId="2" xfId="0" applyFont="1" applyFill="1" applyBorder="1" applyAlignment="1">
      <alignment wrapText="1"/>
    </xf>
    <xf numFmtId="0" fontId="0" fillId="6" borderId="0" xfId="0" applyFill="1" applyAlignment="1">
      <alignment vertical="center"/>
    </xf>
    <xf numFmtId="0" fontId="1"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2" fillId="6" borderId="1" xfId="0" applyFont="1" applyFill="1" applyBorder="1" applyAlignment="1">
      <alignment vertical="center" wrapText="1"/>
    </xf>
    <xf numFmtId="0" fontId="2" fillId="6" borderId="1" xfId="0" applyFont="1" applyFill="1" applyBorder="1" applyAlignment="1">
      <alignment horizontal="center" vertical="center" wrapText="1"/>
    </xf>
    <xf numFmtId="0" fontId="2" fillId="6" borderId="3" xfId="0" applyFont="1" applyFill="1" applyBorder="1" applyAlignment="1">
      <alignment vertical="center" wrapText="1"/>
    </xf>
    <xf numFmtId="0" fontId="1" fillId="6" borderId="3" xfId="0" applyFont="1" applyFill="1" applyBorder="1" applyAlignment="1">
      <alignment vertical="center" wrapText="1"/>
    </xf>
    <xf numFmtId="0" fontId="1" fillId="6" borderId="2" xfId="0" applyFont="1" applyFill="1" applyBorder="1" applyAlignment="1">
      <alignment vertical="center" wrapText="1"/>
    </xf>
    <xf numFmtId="0" fontId="7" fillId="6" borderId="1" xfId="1" applyFill="1" applyBorder="1" applyAlignment="1">
      <alignment vertical="center"/>
    </xf>
    <xf numFmtId="0" fontId="26" fillId="6" borderId="1" xfId="0" applyFont="1" applyFill="1" applyBorder="1" applyAlignment="1">
      <alignment vertical="center" wrapText="1"/>
    </xf>
    <xf numFmtId="0" fontId="3" fillId="6" borderId="1" xfId="0" applyFont="1" applyFill="1" applyBorder="1" applyAlignment="1">
      <alignment vertical="center" wrapText="1"/>
    </xf>
    <xf numFmtId="0" fontId="4" fillId="8" borderId="0" xfId="0" applyFont="1" applyFill="1" applyAlignment="1">
      <alignment horizontal="left"/>
    </xf>
    <xf numFmtId="0" fontId="0" fillId="8" borderId="0" xfId="0" applyFill="1"/>
    <xf numFmtId="1" fontId="0" fillId="6" borderId="0" xfId="0" applyNumberFormat="1" applyFill="1"/>
    <xf numFmtId="0" fontId="4" fillId="8" borderId="0" xfId="0" applyFont="1" applyFill="1"/>
    <xf numFmtId="0" fontId="0" fillId="8" borderId="0" xfId="0" applyFill="1" applyAlignment="1">
      <alignment horizontal="left"/>
    </xf>
    <xf numFmtId="0" fontId="34" fillId="6" borderId="2" xfId="1" applyFont="1" applyFill="1" applyBorder="1"/>
    <xf numFmtId="0" fontId="36" fillId="0" borderId="8" xfId="0" applyFont="1" applyBorder="1" applyAlignment="1">
      <alignment horizontal="left" vertical="center" wrapText="1"/>
    </xf>
    <xf numFmtId="0" fontId="37" fillId="0" borderId="8" xfId="0" applyFont="1" applyBorder="1" applyAlignment="1">
      <alignment vertical="center" wrapText="1"/>
    </xf>
    <xf numFmtId="0" fontId="37" fillId="0" borderId="8" xfId="0" applyFont="1" applyBorder="1" applyAlignment="1">
      <alignment vertical="center"/>
    </xf>
    <xf numFmtId="0" fontId="1" fillId="6" borderId="0" xfId="0" applyFont="1" applyFill="1" applyAlignment="1">
      <alignment horizontal="center" vertical="center" wrapText="1"/>
    </xf>
    <xf numFmtId="0" fontId="1" fillId="6" borderId="0" xfId="0" applyFont="1" applyFill="1" applyAlignment="1">
      <alignment vertical="center" wrapText="1"/>
    </xf>
    <xf numFmtId="0" fontId="12" fillId="14" borderId="4" xfId="0" applyFont="1" applyFill="1" applyBorder="1" applyAlignment="1">
      <alignment wrapText="1"/>
    </xf>
    <xf numFmtId="0" fontId="21" fillId="6" borderId="4" xfId="0" applyFont="1" applyFill="1" applyBorder="1"/>
    <xf numFmtId="0" fontId="31" fillId="5" borderId="4" xfId="0" applyFont="1" applyFill="1" applyBorder="1"/>
    <xf numFmtId="0" fontId="39" fillId="6" borderId="1" xfId="0" applyFont="1" applyFill="1" applyBorder="1" applyAlignment="1">
      <alignment vertical="center" wrapText="1"/>
    </xf>
    <xf numFmtId="0" fontId="0" fillId="15" borderId="1" xfId="0" applyFill="1" applyBorder="1" applyAlignment="1">
      <alignment vertical="center" wrapText="1"/>
    </xf>
    <xf numFmtId="0" fontId="0" fillId="16" borderId="1" xfId="0" applyFill="1" applyBorder="1" applyAlignment="1">
      <alignment wrapText="1"/>
    </xf>
    <xf numFmtId="0" fontId="9" fillId="17" borderId="1" xfId="0" applyFont="1" applyFill="1" applyBorder="1" applyAlignment="1">
      <alignment vertical="center" wrapText="1"/>
    </xf>
    <xf numFmtId="0" fontId="9" fillId="17" borderId="1" xfId="0" applyFont="1" applyFill="1" applyBorder="1" applyAlignment="1">
      <alignment wrapText="1"/>
    </xf>
    <xf numFmtId="0" fontId="21" fillId="6" borderId="0" xfId="0" applyFont="1" applyFill="1"/>
    <xf numFmtId="0" fontId="7" fillId="0" borderId="0" xfId="1"/>
    <xf numFmtId="0" fontId="0" fillId="19" borderId="1" xfId="0" applyFill="1" applyBorder="1" applyAlignment="1">
      <alignment horizontal="right" wrapText="1"/>
    </xf>
    <xf numFmtId="0" fontId="0" fillId="19" borderId="0" xfId="0" applyFill="1"/>
    <xf numFmtId="0" fontId="23" fillId="18" borderId="1" xfId="0" applyFont="1" applyFill="1" applyBorder="1" applyAlignment="1">
      <alignment horizontal="center" wrapText="1"/>
    </xf>
    <xf numFmtId="2" fontId="0" fillId="19" borderId="1" xfId="0" applyNumberFormat="1" applyFill="1" applyBorder="1" applyAlignment="1">
      <alignment horizontal="right" wrapText="1"/>
    </xf>
    <xf numFmtId="165" fontId="0" fillId="19" borderId="1" xfId="0" applyNumberFormat="1" applyFill="1" applyBorder="1" applyAlignment="1">
      <alignment horizontal="right" wrapText="1"/>
    </xf>
    <xf numFmtId="0" fontId="4" fillId="8" borderId="7" xfId="0" applyFont="1" applyFill="1" applyBorder="1" applyAlignment="1">
      <alignment horizontal="left" wrapText="1"/>
    </xf>
    <xf numFmtId="0" fontId="4" fillId="18" borderId="7" xfId="0" applyFont="1" applyFill="1" applyBorder="1" applyAlignment="1">
      <alignment horizontal="left" wrapText="1"/>
    </xf>
    <xf numFmtId="0" fontId="0" fillId="6" borderId="5" xfId="0" applyFill="1" applyBorder="1"/>
    <xf numFmtId="167" fontId="0" fillId="19" borderId="1" xfId="0" applyNumberFormat="1" applyFill="1" applyBorder="1" applyAlignment="1">
      <alignment horizontal="right" wrapText="1"/>
    </xf>
    <xf numFmtId="0" fontId="0" fillId="10" borderId="0" xfId="0" applyFill="1"/>
    <xf numFmtId="0" fontId="0" fillId="6" borderId="5" xfId="0" applyFill="1" applyBorder="1" applyAlignment="1">
      <alignment horizontal="center"/>
    </xf>
    <xf numFmtId="0" fontId="4" fillId="8" borderId="7" xfId="0" applyFont="1" applyFill="1" applyBorder="1" applyAlignment="1">
      <alignment horizontal="center" wrapText="1"/>
    </xf>
    <xf numFmtId="0" fontId="0" fillId="6" borderId="1" xfId="0" applyFill="1" applyBorder="1" applyAlignment="1">
      <alignment horizontal="left" wrapText="1"/>
    </xf>
    <xf numFmtId="0" fontId="4" fillId="18" borderId="7" xfId="0" applyFont="1" applyFill="1" applyBorder="1" applyAlignment="1">
      <alignment horizontal="center" wrapText="1"/>
    </xf>
    <xf numFmtId="0" fontId="0" fillId="3" borderId="1" xfId="0" applyFill="1" applyBorder="1" applyAlignment="1">
      <alignment horizontal="right" wrapText="1"/>
    </xf>
    <xf numFmtId="167" fontId="0" fillId="3" borderId="1" xfId="0" applyNumberFormat="1" applyFill="1" applyBorder="1" applyAlignment="1">
      <alignment horizontal="right" wrapText="1"/>
    </xf>
    <xf numFmtId="0" fontId="15" fillId="8" borderId="7" xfId="0" applyFont="1" applyFill="1" applyBorder="1" applyAlignment="1">
      <alignment horizontal="center" vertical="top" wrapText="1"/>
    </xf>
    <xf numFmtId="0" fontId="15" fillId="8" borderId="13" xfId="0" applyFont="1" applyFill="1" applyBorder="1" applyAlignment="1">
      <alignment horizontal="center" vertical="top" wrapText="1"/>
    </xf>
    <xf numFmtId="165" fontId="17" fillId="6" borderId="1" xfId="0" applyNumberFormat="1" applyFont="1" applyFill="1" applyBorder="1" applyAlignment="1">
      <alignment horizontal="center" wrapText="1"/>
    </xf>
    <xf numFmtId="0" fontId="0" fillId="3" borderId="1" xfId="0" applyFill="1" applyBorder="1" applyAlignment="1">
      <alignment horizontal="center" wrapText="1"/>
    </xf>
    <xf numFmtId="165" fontId="11" fillId="3" borderId="1" xfId="0" applyNumberFormat="1" applyFont="1" applyFill="1" applyBorder="1" applyAlignment="1">
      <alignment wrapText="1"/>
    </xf>
    <xf numFmtId="0" fontId="38" fillId="2" borderId="20" xfId="0" applyFont="1" applyFill="1" applyBorder="1" applyAlignment="1">
      <alignment horizontal="center" vertical="center" wrapText="1"/>
    </xf>
    <xf numFmtId="0" fontId="38" fillId="2" borderId="21" xfId="0" applyFont="1" applyFill="1" applyBorder="1" applyAlignment="1">
      <alignment horizontal="center" vertical="center" wrapText="1"/>
    </xf>
    <xf numFmtId="0" fontId="38" fillId="2" borderId="22" xfId="0" applyFont="1" applyFill="1" applyBorder="1" applyAlignment="1">
      <alignment horizontal="center" vertical="center" wrapText="1"/>
    </xf>
    <xf numFmtId="0" fontId="37" fillId="0" borderId="20" xfId="0" applyFont="1" applyBorder="1" applyAlignment="1">
      <alignment vertical="center" wrapText="1"/>
    </xf>
    <xf numFmtId="0" fontId="37" fillId="0" borderId="22" xfId="0" applyFont="1" applyBorder="1" applyAlignment="1">
      <alignment vertical="center" wrapText="1"/>
    </xf>
    <xf numFmtId="0" fontId="38" fillId="2" borderId="20" xfId="0" applyFont="1" applyFill="1" applyBorder="1" applyAlignment="1">
      <alignment horizontal="center" vertical="center" wrapText="1"/>
    </xf>
    <xf numFmtId="0" fontId="38" fillId="2" borderId="21" xfId="0" applyFont="1" applyFill="1" applyBorder="1" applyAlignment="1">
      <alignment horizontal="center" vertical="center" wrapText="1"/>
    </xf>
    <xf numFmtId="0" fontId="38" fillId="2" borderId="22" xfId="0" applyFont="1" applyFill="1" applyBorder="1" applyAlignment="1">
      <alignment horizontal="center" vertical="center" wrapText="1"/>
    </xf>
    <xf numFmtId="0" fontId="36" fillId="0" borderId="20" xfId="0" applyFont="1" applyBorder="1" applyAlignment="1">
      <alignment horizontal="left" vertical="center" wrapText="1"/>
    </xf>
    <xf numFmtId="0" fontId="36" fillId="0" borderId="22" xfId="0" applyFont="1" applyBorder="1" applyAlignment="1">
      <alignment horizontal="left" vertical="center" wrapText="1"/>
    </xf>
    <xf numFmtId="0" fontId="37" fillId="0" borderId="20" xfId="0" applyFont="1" applyBorder="1" applyAlignment="1">
      <alignment vertical="center" wrapText="1"/>
    </xf>
    <xf numFmtId="0" fontId="37" fillId="0" borderId="22" xfId="0" applyFont="1" applyBorder="1" applyAlignment="1">
      <alignment vertical="center" wrapText="1"/>
    </xf>
    <xf numFmtId="0" fontId="37" fillId="0" borderId="20" xfId="0" applyFont="1" applyBorder="1" applyAlignment="1">
      <alignment vertical="center"/>
    </xf>
    <xf numFmtId="0" fontId="37" fillId="0" borderId="22" xfId="0" applyFont="1" applyBorder="1" applyAlignment="1">
      <alignment vertical="center"/>
    </xf>
    <xf numFmtId="0" fontId="21" fillId="19" borderId="2" xfId="0" applyFont="1" applyFill="1" applyBorder="1" applyAlignment="1">
      <alignment horizontal="center"/>
    </xf>
    <xf numFmtId="0" fontId="21" fillId="19" borderId="4" xfId="0" applyFont="1" applyFill="1" applyBorder="1" applyAlignment="1">
      <alignment horizontal="center"/>
    </xf>
    <xf numFmtId="0" fontId="21" fillId="0" borderId="4" xfId="0" applyFont="1" applyBorder="1" applyAlignment="1">
      <alignment horizontal="center"/>
    </xf>
    <xf numFmtId="0" fontId="21" fillId="0" borderId="3" xfId="0" applyFont="1" applyBorder="1" applyAlignment="1">
      <alignment horizontal="center"/>
    </xf>
    <xf numFmtId="0" fontId="23" fillId="18" borderId="2" xfId="0" applyFont="1" applyFill="1"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cellXfs>
  <cellStyles count="2">
    <cellStyle name="Link" xfId="1" builtinId="8"/>
    <cellStyle name="Standard" xfId="0" builtinId="0"/>
  </cellStyles>
  <dxfs count="0"/>
  <tableStyles count="1" defaultTableStyle="TableStyleMedium2" defaultPivotStyle="PivotStyleLight16">
    <tableStyle name="Invisible" pivot="0" table="0" count="0" xr9:uid="{1895DE25-1F1B-4D1E-AB77-83ECEF2EF948}"/>
  </tableStyles>
  <colors>
    <indexedColors>
      <rgbColor rgb="FF000000"/>
      <rgbColor rgb="FFE6E6E6"/>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563C1"/>
      <rgbColor rgb="FFCCCCCC"/>
      <rgbColor rgb="FF000080"/>
      <rgbColor rgb="FFFF00FF"/>
      <rgbColor rgb="FFFFFF00"/>
      <rgbColor rgb="FF00FFFF"/>
      <rgbColor rgb="FF800080"/>
      <rgbColor rgb="FF800000"/>
      <rgbColor rgb="FF008080"/>
      <rgbColor rgb="FF0000FF"/>
      <rgbColor rgb="FF00DCFF"/>
      <rgbColor rgb="FFCCFFFF"/>
      <rgbColor rgb="FFD9D9D9"/>
      <rgbColor rgb="FFFFFF99"/>
      <rgbColor rgb="FF99CCFF"/>
      <rgbColor rgb="FFFF99CC"/>
      <rgbColor rgb="FFCC99FF"/>
      <rgbColor rgb="FFFFCC99"/>
      <rgbColor rgb="FF3366FF"/>
      <rgbColor rgb="FF33CCCC"/>
      <rgbColor rgb="FF99CC00"/>
      <rgbColor rgb="FFFFCC00"/>
      <rgbColor rgb="FFFF9900"/>
      <rgbColor rgb="FFFF6600"/>
      <rgbColor rgb="FF666699"/>
      <rgbColor rgb="FFB3B3B3"/>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8</xdr:col>
      <xdr:colOff>381300</xdr:colOff>
      <xdr:row>30</xdr:row>
      <xdr:rowOff>68580</xdr:rowOff>
    </xdr:from>
    <xdr:to>
      <xdr:col>14</xdr:col>
      <xdr:colOff>699120</xdr:colOff>
      <xdr:row>42</xdr:row>
      <xdr:rowOff>181260</xdr:rowOff>
    </xdr:to>
    <xdr:sp macro="" textlink="">
      <xdr:nvSpPr>
        <xdr:cNvPr id="2" name="Textfeld 1">
          <a:extLst>
            <a:ext uri="{FF2B5EF4-FFF2-40B4-BE49-F238E27FC236}">
              <a16:creationId xmlns:a16="http://schemas.microsoft.com/office/drawing/2014/main" id="{00000000-0008-0000-0000-000002000000}"/>
            </a:ext>
          </a:extLst>
        </xdr:cNvPr>
        <xdr:cNvSpPr/>
      </xdr:nvSpPr>
      <xdr:spPr>
        <a:xfrm>
          <a:off x="6446820" y="7078980"/>
          <a:ext cx="8539800" cy="230724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pPr>
          <a:r>
            <a:rPr lang="de-DE" sz="1200" b="1" strike="noStrike" spc="-1">
              <a:solidFill>
                <a:srgbClr val="000000"/>
              </a:solidFill>
              <a:latin typeface="Calibri"/>
            </a:rPr>
            <a:t>Aktueller Stand Grafikspeicher</a:t>
          </a:r>
          <a:endParaRPr lang="de-DE" sz="1200" b="0" strike="noStrike" spc="-1">
            <a:latin typeface="Times New Roman"/>
          </a:endParaRPr>
        </a:p>
        <a:p>
          <a:pPr>
            <a:lnSpc>
              <a:spcPct val="100000"/>
            </a:lnSpc>
          </a:pPr>
          <a:r>
            <a:rPr lang="de-DE" sz="1200" b="0" strike="noStrike" spc="-1">
              <a:solidFill>
                <a:srgbClr val="000000"/>
              </a:solidFill>
              <a:latin typeface="Calibri"/>
            </a:rPr>
            <a:t>Bei aktuellen Systemen sitzt die </a:t>
          </a:r>
          <a:r>
            <a:rPr lang="de-DE" sz="1200" b="0" u="sng" strike="noStrike" spc="-1">
              <a:solidFill>
                <a:srgbClr val="000000"/>
              </a:solidFill>
              <a:uFillTx/>
              <a:latin typeface="Calibri"/>
            </a:rPr>
            <a:t>GPU</a:t>
          </a:r>
          <a:r>
            <a:rPr lang="de-DE" sz="1200" b="0" strike="noStrike" spc="-1">
              <a:solidFill>
                <a:srgbClr val="000000"/>
              </a:solidFill>
              <a:latin typeface="Calibri"/>
            </a:rPr>
            <a:t> auf einer separaten Steckkarte</a:t>
          </a:r>
          <a:r>
            <a:rPr lang="de-DE" sz="1200" b="0" strike="noStrike" spc="-1">
              <a:solidFill>
                <a:srgbClr val="FF0000"/>
              </a:solidFill>
              <a:latin typeface="Calibri"/>
            </a:rPr>
            <a:t>(dedizierten Grafikspeicher)</a:t>
          </a:r>
          <a:r>
            <a:rPr lang="de-DE" sz="1200" b="0" strike="noStrike" spc="-1">
              <a:solidFill>
                <a:srgbClr val="000000"/>
              </a:solidFill>
              <a:latin typeface="Calibri"/>
            </a:rPr>
            <a:t>, die über ein Bussystem (meist PCI Express oder AGP, selten PCI) mit der CPU und dem Hauptspeicher verbunden ist. Auf der Steckkarte befindet sich speziell auf Grafikoperationen abgestimmter Halbleiterspeicher, der direkt für die GPU verfügbar ist. Neue Entwicklungen im Bereich Echtzeit-Rendering sowie der Preisverfall im Halbleiterspeichersegment tragen zum stetigen Wachstum des Grafikspeichers bei. So sind Grafikkarten mit bis zu 48 GB GDDR6-SDRAM erhältlich. </a:t>
          </a:r>
          <a:endParaRPr lang="de-DE" sz="1200" b="0" strike="noStrike" spc="-1">
            <a:latin typeface="Times New Roman"/>
          </a:endParaRPr>
        </a:p>
        <a:p>
          <a:pPr>
            <a:lnSpc>
              <a:spcPct val="100000"/>
            </a:lnSpc>
          </a:pPr>
          <a:r>
            <a:rPr lang="de-DE" sz="1200" b="0" strike="noStrike" spc="-1">
              <a:solidFill>
                <a:srgbClr val="FF0000"/>
              </a:solidFill>
              <a:latin typeface="Calibri"/>
            </a:rPr>
            <a:t>Eine weitere Möglichkeit bietet die Integration der GPU in die </a:t>
          </a:r>
          <a:r>
            <a:rPr lang="de-DE" sz="1200" b="0" u="sng" strike="noStrike" spc="-1">
              <a:solidFill>
                <a:srgbClr val="FF0000"/>
              </a:solidFill>
              <a:uFillTx/>
              <a:latin typeface="Calibri"/>
            </a:rPr>
            <a:t>CPU</a:t>
          </a:r>
          <a:r>
            <a:rPr lang="de-DE" sz="1200" b="0" strike="noStrike" spc="-1">
              <a:solidFill>
                <a:srgbClr val="FF0000"/>
              </a:solidFill>
              <a:latin typeface="Calibri"/>
            </a:rPr>
            <a:t> </a:t>
          </a:r>
          <a:r>
            <a:rPr lang="de-DE" sz="1200" b="0" strike="noStrike" spc="-1">
              <a:solidFill>
                <a:srgbClr val="000000"/>
              </a:solidFill>
              <a:latin typeface="Calibri"/>
            </a:rPr>
            <a:t>(wird dann auch als APU bezeichnet) und kommt in Anwendungen zum Einsatz, bei denen 3D-Leistung nicht im Vordergrund steht (zum Beispiel bei den meisten Arbeitsplatzrechnern). Diese preisgünstigere und leistungsschwachere Variante verfügt über keinen eigenen Grafikspeicher, vielmehr wird ein Teil des System-Arbeitsspeichers (</a:t>
          </a:r>
          <a:r>
            <a:rPr lang="de-DE" sz="1200" b="0" i="1" u="sng" strike="noStrike" spc="-1">
              <a:solidFill>
                <a:srgbClr val="FF0000"/>
              </a:solidFill>
              <a:uFillTx/>
              <a:latin typeface="Calibri"/>
            </a:rPr>
            <a:t>shared memory</a:t>
          </a:r>
          <a:r>
            <a:rPr lang="de-DE" sz="1200" b="0" strike="noStrike" spc="-1">
              <a:solidFill>
                <a:srgbClr val="000000"/>
              </a:solidFill>
              <a:latin typeface="Calibri"/>
            </a:rPr>
            <a:t>) für das Ablegen von Daten bereitgestellt. </a:t>
          </a:r>
          <a:endParaRPr lang="de-DE" sz="1200" b="0" strike="noStrike" spc="-1">
            <a:latin typeface="Times New Roman"/>
          </a:endParaRPr>
        </a:p>
        <a:p>
          <a:pPr>
            <a:lnSpc>
              <a:spcPct val="100000"/>
            </a:lnSpc>
          </a:pPr>
          <a:endParaRPr lang="de-DE" sz="1200" b="0" strike="noStrike" spc="-1">
            <a:latin typeface="Times New Roman"/>
          </a:endParaRPr>
        </a:p>
      </xdr:txBody>
    </xdr:sp>
    <xdr:clientData/>
  </xdr:twoCellAnchor>
  <xdr:twoCellAnchor editAs="oneCell">
    <xdr:from>
      <xdr:col>5</xdr:col>
      <xdr:colOff>114480</xdr:colOff>
      <xdr:row>30</xdr:row>
      <xdr:rowOff>64860</xdr:rowOff>
    </xdr:from>
    <xdr:to>
      <xdr:col>8</xdr:col>
      <xdr:colOff>4288</xdr:colOff>
      <xdr:row>45</xdr:row>
      <xdr:rowOff>116700</xdr:rowOff>
    </xdr:to>
    <xdr:pic>
      <xdr:nvPicPr>
        <xdr:cNvPr id="3" name="Grafi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2400480" y="7075260"/>
          <a:ext cx="3926503" cy="27950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411480</xdr:colOff>
      <xdr:row>5</xdr:row>
      <xdr:rowOff>91440</xdr:rowOff>
    </xdr:from>
    <xdr:to>
      <xdr:col>13</xdr:col>
      <xdr:colOff>587285</xdr:colOff>
      <xdr:row>13</xdr:row>
      <xdr:rowOff>31864</xdr:rowOff>
    </xdr:to>
    <xdr:pic>
      <xdr:nvPicPr>
        <xdr:cNvPr id="2" name="Grafik 1">
          <a:extLst>
            <a:ext uri="{FF2B5EF4-FFF2-40B4-BE49-F238E27FC236}">
              <a16:creationId xmlns:a16="http://schemas.microsoft.com/office/drawing/2014/main" id="{ECFA29C4-2C4A-4E71-81D6-9FFA4E5C485D}"/>
            </a:ext>
          </a:extLst>
        </xdr:cNvPr>
        <xdr:cNvPicPr>
          <a:picLocks noChangeAspect="1"/>
        </xdr:cNvPicPr>
      </xdr:nvPicPr>
      <xdr:blipFill>
        <a:blip xmlns:r="http://schemas.openxmlformats.org/officeDocument/2006/relationships" r:embed="rId1"/>
        <a:stretch>
          <a:fillRect/>
        </a:stretch>
      </xdr:blipFill>
      <xdr:spPr>
        <a:xfrm>
          <a:off x="5402580" y="3421380"/>
          <a:ext cx="4930685" cy="19902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666750</xdr:colOff>
      <xdr:row>14</xdr:row>
      <xdr:rowOff>154345</xdr:rowOff>
    </xdr:from>
    <xdr:to>
      <xdr:col>14</xdr:col>
      <xdr:colOff>140018</xdr:colOff>
      <xdr:row>22</xdr:row>
      <xdr:rowOff>6451</xdr:rowOff>
    </xdr:to>
    <xdr:pic>
      <xdr:nvPicPr>
        <xdr:cNvPr id="2" name="Grafik 1">
          <a:extLst>
            <a:ext uri="{FF2B5EF4-FFF2-40B4-BE49-F238E27FC236}">
              <a16:creationId xmlns:a16="http://schemas.microsoft.com/office/drawing/2014/main" id="{32A36A4F-4CDC-6704-7AF8-1A7F96E0FC04}"/>
            </a:ext>
          </a:extLst>
        </xdr:cNvPr>
        <xdr:cNvPicPr>
          <a:picLocks noChangeAspect="1"/>
        </xdr:cNvPicPr>
      </xdr:nvPicPr>
      <xdr:blipFill>
        <a:blip xmlns:r="http://schemas.openxmlformats.org/officeDocument/2006/relationships" r:embed="rId1"/>
        <a:stretch>
          <a:fillRect/>
        </a:stretch>
      </xdr:blipFill>
      <xdr:spPr>
        <a:xfrm>
          <a:off x="11938000" y="3215045"/>
          <a:ext cx="4299268" cy="13697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10</xdr:col>
      <xdr:colOff>1029240</xdr:colOff>
      <xdr:row>15</xdr:row>
      <xdr:rowOff>152400</xdr:rowOff>
    </xdr:from>
    <xdr:to>
      <xdr:col>17</xdr:col>
      <xdr:colOff>107580</xdr:colOff>
      <xdr:row>32</xdr:row>
      <xdr:rowOff>143160</xdr:rowOff>
    </xdr:to>
    <xdr:pic>
      <xdr:nvPicPr>
        <xdr:cNvPr id="2" name="Bild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tretch/>
      </xdr:blipFill>
      <xdr:spPr>
        <a:xfrm>
          <a:off x="7841520" y="3215640"/>
          <a:ext cx="5136240" cy="3404520"/>
        </a:xfrm>
        <a:prstGeom prst="rect">
          <a:avLst/>
        </a:prstGeom>
        <a:ln w="0">
          <a:noFill/>
        </a:ln>
      </xdr:spPr>
    </xdr:pic>
    <xdr:clientData/>
  </xdr:twoCellAnchor>
  <xdr:twoCellAnchor editAs="oneCell">
    <xdr:from>
      <xdr:col>14</xdr:col>
      <xdr:colOff>312420</xdr:colOff>
      <xdr:row>2</xdr:row>
      <xdr:rowOff>53341</xdr:rowOff>
    </xdr:from>
    <xdr:to>
      <xdr:col>21</xdr:col>
      <xdr:colOff>313098</xdr:colOff>
      <xdr:row>12</xdr:row>
      <xdr:rowOff>181321</xdr:rowOff>
    </xdr:to>
    <xdr:pic>
      <xdr:nvPicPr>
        <xdr:cNvPr id="3" name="Grafik 2">
          <a:extLst>
            <a:ext uri="{FF2B5EF4-FFF2-40B4-BE49-F238E27FC236}">
              <a16:creationId xmlns:a16="http://schemas.microsoft.com/office/drawing/2014/main" id="{AFA4AC3C-D8BA-BF8B-1BFB-8CCD187B3F57}"/>
            </a:ext>
          </a:extLst>
        </xdr:cNvPr>
        <xdr:cNvPicPr>
          <a:picLocks noChangeAspect="1"/>
        </xdr:cNvPicPr>
      </xdr:nvPicPr>
      <xdr:blipFill>
        <a:blip xmlns:r="http://schemas.openxmlformats.org/officeDocument/2006/relationships" r:embed="rId2"/>
        <a:stretch>
          <a:fillRect/>
        </a:stretch>
      </xdr:blipFill>
      <xdr:spPr>
        <a:xfrm>
          <a:off x="10081260" y="419101"/>
          <a:ext cx="5548038" cy="2231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746760</xdr:colOff>
      <xdr:row>1</xdr:row>
      <xdr:rowOff>167640</xdr:rowOff>
    </xdr:from>
    <xdr:to>
      <xdr:col>8</xdr:col>
      <xdr:colOff>480586</xdr:colOff>
      <xdr:row>41</xdr:row>
      <xdr:rowOff>145412</xdr:rowOff>
    </xdr:to>
    <xdr:pic>
      <xdr:nvPicPr>
        <xdr:cNvPr id="2" name="Grafik 1">
          <a:extLst>
            <a:ext uri="{FF2B5EF4-FFF2-40B4-BE49-F238E27FC236}">
              <a16:creationId xmlns:a16="http://schemas.microsoft.com/office/drawing/2014/main" id="{36E352A1-2C04-ED14-C6BC-B4420ED193A7}"/>
            </a:ext>
          </a:extLst>
        </xdr:cNvPr>
        <xdr:cNvPicPr>
          <a:picLocks noChangeAspect="1"/>
        </xdr:cNvPicPr>
      </xdr:nvPicPr>
      <xdr:blipFill>
        <a:blip xmlns:r="http://schemas.openxmlformats.org/officeDocument/2006/relationships" r:embed="rId1"/>
        <a:stretch>
          <a:fillRect/>
        </a:stretch>
      </xdr:blipFill>
      <xdr:spPr>
        <a:xfrm>
          <a:off x="746760" y="350520"/>
          <a:ext cx="6073666" cy="7292972"/>
        </a:xfrm>
        <a:prstGeom prst="rect">
          <a:avLst/>
        </a:prstGeom>
      </xdr:spPr>
    </xdr:pic>
    <xdr:clientData/>
  </xdr:twoCellAnchor>
  <xdr:twoCellAnchor editAs="oneCell">
    <xdr:from>
      <xdr:col>15</xdr:col>
      <xdr:colOff>160020</xdr:colOff>
      <xdr:row>1</xdr:row>
      <xdr:rowOff>83820</xdr:rowOff>
    </xdr:from>
    <xdr:to>
      <xdr:col>20</xdr:col>
      <xdr:colOff>750927</xdr:colOff>
      <xdr:row>21</xdr:row>
      <xdr:rowOff>38100</xdr:rowOff>
    </xdr:to>
    <xdr:pic>
      <xdr:nvPicPr>
        <xdr:cNvPr id="3" name="Grafik 2">
          <a:extLst>
            <a:ext uri="{FF2B5EF4-FFF2-40B4-BE49-F238E27FC236}">
              <a16:creationId xmlns:a16="http://schemas.microsoft.com/office/drawing/2014/main" id="{8CA35A22-CC48-45C7-02F7-BB48FF833977}"/>
            </a:ext>
          </a:extLst>
        </xdr:cNvPr>
        <xdr:cNvPicPr>
          <a:picLocks noChangeAspect="1"/>
        </xdr:cNvPicPr>
      </xdr:nvPicPr>
      <xdr:blipFill>
        <a:blip xmlns:r="http://schemas.openxmlformats.org/officeDocument/2006/relationships" r:embed="rId2"/>
        <a:stretch>
          <a:fillRect/>
        </a:stretch>
      </xdr:blipFill>
      <xdr:spPr>
        <a:xfrm>
          <a:off x="12047220" y="266700"/>
          <a:ext cx="4553307" cy="3611880"/>
        </a:xfrm>
        <a:prstGeom prst="rect">
          <a:avLst/>
        </a:prstGeom>
      </xdr:spPr>
    </xdr:pic>
    <xdr:clientData/>
  </xdr:twoCellAnchor>
  <xdr:twoCellAnchor editAs="oneCell">
    <xdr:from>
      <xdr:col>10</xdr:col>
      <xdr:colOff>181643</xdr:colOff>
      <xdr:row>1</xdr:row>
      <xdr:rowOff>99060</xdr:rowOff>
    </xdr:from>
    <xdr:to>
      <xdr:col>15</xdr:col>
      <xdr:colOff>1908</xdr:colOff>
      <xdr:row>33</xdr:row>
      <xdr:rowOff>106680</xdr:rowOff>
    </xdr:to>
    <xdr:pic>
      <xdr:nvPicPr>
        <xdr:cNvPr id="4" name="Grafik 3">
          <a:extLst>
            <a:ext uri="{FF2B5EF4-FFF2-40B4-BE49-F238E27FC236}">
              <a16:creationId xmlns:a16="http://schemas.microsoft.com/office/drawing/2014/main" id="{DA44C9D9-7BE2-0A78-F63B-4DCDB4D67A71}"/>
            </a:ext>
          </a:extLst>
        </xdr:cNvPr>
        <xdr:cNvPicPr>
          <a:picLocks noChangeAspect="1"/>
        </xdr:cNvPicPr>
      </xdr:nvPicPr>
      <xdr:blipFill>
        <a:blip xmlns:r="http://schemas.openxmlformats.org/officeDocument/2006/relationships" r:embed="rId3"/>
        <a:stretch>
          <a:fillRect/>
        </a:stretch>
      </xdr:blipFill>
      <xdr:spPr>
        <a:xfrm>
          <a:off x="8106443" y="281940"/>
          <a:ext cx="3782665" cy="58597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2</xdr:row>
      <xdr:rowOff>352425</xdr:rowOff>
    </xdr:from>
    <xdr:to>
      <xdr:col>16</xdr:col>
      <xdr:colOff>496433</xdr:colOff>
      <xdr:row>14</xdr:row>
      <xdr:rowOff>124591</xdr:rowOff>
    </xdr:to>
    <xdr:pic>
      <xdr:nvPicPr>
        <xdr:cNvPr id="2" name="Grafik 1">
          <a:extLst>
            <a:ext uri="{FF2B5EF4-FFF2-40B4-BE49-F238E27FC236}">
              <a16:creationId xmlns:a16="http://schemas.microsoft.com/office/drawing/2014/main" id="{A471B26E-C243-677D-3D46-FB474EC7C591}"/>
            </a:ext>
          </a:extLst>
        </xdr:cNvPr>
        <xdr:cNvPicPr>
          <a:picLocks noChangeAspect="1"/>
        </xdr:cNvPicPr>
      </xdr:nvPicPr>
      <xdr:blipFill>
        <a:blip xmlns:r="http://schemas.openxmlformats.org/officeDocument/2006/relationships" r:embed="rId1"/>
        <a:stretch>
          <a:fillRect/>
        </a:stretch>
      </xdr:blipFill>
      <xdr:spPr>
        <a:xfrm>
          <a:off x="8448675" y="352425"/>
          <a:ext cx="8116433" cy="43441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118110</xdr:colOff>
      <xdr:row>1</xdr:row>
      <xdr:rowOff>45720</xdr:rowOff>
    </xdr:from>
    <xdr:to>
      <xdr:col>15</xdr:col>
      <xdr:colOff>758190</xdr:colOff>
      <xdr:row>14</xdr:row>
      <xdr:rowOff>31750</xdr:rowOff>
    </xdr:to>
    <xdr:sp macro="" textlink="">
      <xdr:nvSpPr>
        <xdr:cNvPr id="2" name="Textfeld 1">
          <a:extLst>
            <a:ext uri="{FF2B5EF4-FFF2-40B4-BE49-F238E27FC236}">
              <a16:creationId xmlns:a16="http://schemas.microsoft.com/office/drawing/2014/main" id="{23502BED-E83F-0445-FB46-3E851E1AEEF0}"/>
            </a:ext>
          </a:extLst>
        </xdr:cNvPr>
        <xdr:cNvSpPr txBox="1"/>
      </xdr:nvSpPr>
      <xdr:spPr>
        <a:xfrm>
          <a:off x="5572760" y="229870"/>
          <a:ext cx="6736080" cy="2379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b="1"/>
            <a:t>Didot-Punkt (dp)</a:t>
          </a:r>
        </a:p>
        <a:p>
          <a:r>
            <a:rPr lang="de-DE"/>
            <a:t>Der Didot-Punkt (dp) ist eine Einheit aus der </a:t>
          </a:r>
          <a:r>
            <a:rPr lang="de-DE">
              <a:hlinkClick xmlns:r="http://schemas.openxmlformats.org/officeDocument/2006/relationships" r:id=""/>
            </a:rPr>
            <a:t>Typografie</a:t>
          </a:r>
          <a:r>
            <a:rPr lang="de-DE"/>
            <a:t> und der Satztechnik. </a:t>
          </a:r>
          <a:r>
            <a:rPr lang="de-DE">
              <a:hlinkClick xmlns:r="http://schemas.openxmlformats.org/officeDocument/2006/relationships" r:id=""/>
            </a:rPr>
            <a:t>In</a:t>
          </a:r>
          <a:r>
            <a:rPr lang="de-DE"/>
            <a:t> "Punkt" wird die Größe der </a:t>
          </a:r>
          <a:r>
            <a:rPr lang="de-DE">
              <a:hlinkClick xmlns:r="http://schemas.openxmlformats.org/officeDocument/2006/relationships" r:id=""/>
            </a:rPr>
            <a:t>Schrift</a:t>
          </a:r>
          <a:r>
            <a:rPr lang="de-DE"/>
            <a:t>, der Ober- und Unterlängen und die Abstände zwischen den Textzeilen angegeben. Die Einheit stammt aus der klassischen Satztechnik und wurde, geringfügig geändert, in die elektronische Satztechnik übernommen. </a:t>
          </a:r>
        </a:p>
        <a:p>
          <a:r>
            <a:rPr lang="de-DE"/>
            <a:t>Ein Didot-Punkt (1dp) entspricht 1/2660 m oder 0,3759 mm. 1 mm ist somit 2,66 dp. In der elektronischen Satztechnik basiert der "Punkt" auf dem </a:t>
          </a:r>
          <a:r>
            <a:rPr lang="de-DE">
              <a:hlinkClick xmlns:r="http://schemas.openxmlformats.org/officeDocument/2006/relationships" r:id=""/>
            </a:rPr>
            <a:t>Inch</a:t>
          </a:r>
          <a:r>
            <a:rPr lang="de-DE"/>
            <a:t> und wird mit "pt" oder "bp" abgekürzt</a:t>
          </a:r>
          <a:r>
            <a:rPr lang="de-DE">
              <a:solidFill>
                <a:srgbClr val="FF0000"/>
              </a:solidFill>
            </a:rPr>
            <a:t>. Ein Punkt (1pt) entspricht 1/72 Inch bzw. 0,3527 mm. 1 mm sind somit 2,835 pt. </a:t>
          </a:r>
        </a:p>
        <a:p>
          <a:r>
            <a:rPr lang="de-DE"/>
            <a:t>Neben der Einheit Didot-Punkt wurde in der klassischen Satztechnik noch das Cicero benutzt, der 12 Didot-Punkten entspricht. Das Cicero wird in der elektronischen Satztechnik nicht verwendet. </a:t>
          </a:r>
        </a:p>
        <a:p>
          <a:r>
            <a:rPr lang="de-DE"/>
            <a:t>Daneben wird auch die englische Maßeinheit Pica benutzt, die ebenfalls für die Schriftbreite benutzt wird. </a:t>
          </a:r>
          <a:r>
            <a:rPr lang="de-DE" b="1"/>
            <a:t>Ein Pica entpricht 12 Pica-Punkten, 1/6 Inch oder 0,351 mm</a:t>
          </a:r>
          <a:r>
            <a:rPr lang="de-DE"/>
            <a:t>. </a:t>
          </a:r>
        </a:p>
        <a:p>
          <a:r>
            <a:rPr lang="de-DE"/>
            <a:t>Eine weitere in der Satztechnik benutzte Einheit, die auf dem Didot-Punkt basiert, ist das Twip (Twentieth of a Point). </a:t>
          </a:r>
          <a:r>
            <a:rPr lang="de-DE">
              <a:solidFill>
                <a:srgbClr val="FF0000"/>
              </a:solidFill>
            </a:rPr>
            <a:t>Ein Twip entspricht 1/20 Didot-Punkt, 1/1440th (72 x 20) eines Inch oder 1/567th eines Zentimeters</a:t>
          </a:r>
          <a:r>
            <a:rPr lang="de-DE"/>
            <a:t>.</a:t>
          </a:r>
        </a:p>
        <a:p>
          <a:endParaRPr lang="de-DE"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19050</xdr:colOff>
      <xdr:row>13</xdr:row>
      <xdr:rowOff>38100</xdr:rowOff>
    </xdr:from>
    <xdr:to>
      <xdr:col>9</xdr:col>
      <xdr:colOff>137939</xdr:colOff>
      <xdr:row>21</xdr:row>
      <xdr:rowOff>137013</xdr:rowOff>
    </xdr:to>
    <xdr:pic>
      <xdr:nvPicPr>
        <xdr:cNvPr id="2" name="Grafik 1">
          <a:extLst>
            <a:ext uri="{FF2B5EF4-FFF2-40B4-BE49-F238E27FC236}">
              <a16:creationId xmlns:a16="http://schemas.microsoft.com/office/drawing/2014/main" id="{152BE400-CDA1-446A-9430-4D3803361EA0}"/>
            </a:ext>
          </a:extLst>
        </xdr:cNvPr>
        <xdr:cNvPicPr>
          <a:picLocks noChangeAspect="1"/>
        </xdr:cNvPicPr>
      </xdr:nvPicPr>
      <xdr:blipFill>
        <a:blip xmlns:r="http://schemas.openxmlformats.org/officeDocument/2006/relationships" r:embed="rId1"/>
        <a:stretch>
          <a:fillRect/>
        </a:stretch>
      </xdr:blipFill>
      <xdr:spPr>
        <a:xfrm>
          <a:off x="2466975" y="2362200"/>
          <a:ext cx="3067829" cy="1622913"/>
        </a:xfrm>
        <a:prstGeom prst="rect">
          <a:avLst/>
        </a:prstGeom>
      </xdr:spPr>
    </xdr:pic>
    <xdr:clientData/>
  </xdr:twoCellAnchor>
  <xdr:twoCellAnchor editAs="oneCell">
    <xdr:from>
      <xdr:col>4</xdr:col>
      <xdr:colOff>47624</xdr:colOff>
      <xdr:row>2</xdr:row>
      <xdr:rowOff>144543</xdr:rowOff>
    </xdr:from>
    <xdr:to>
      <xdr:col>9</xdr:col>
      <xdr:colOff>128469</xdr:colOff>
      <xdr:row>12</xdr:row>
      <xdr:rowOff>485</xdr:rowOff>
    </xdr:to>
    <xdr:pic>
      <xdr:nvPicPr>
        <xdr:cNvPr id="4" name="Grafik 3">
          <a:extLst>
            <a:ext uri="{FF2B5EF4-FFF2-40B4-BE49-F238E27FC236}">
              <a16:creationId xmlns:a16="http://schemas.microsoft.com/office/drawing/2014/main" id="{AB52F3FC-D395-445B-8CF6-C36326315D7A}"/>
            </a:ext>
          </a:extLst>
        </xdr:cNvPr>
        <xdr:cNvPicPr>
          <a:picLocks noChangeAspect="1"/>
        </xdr:cNvPicPr>
      </xdr:nvPicPr>
      <xdr:blipFill>
        <a:blip xmlns:r="http://schemas.openxmlformats.org/officeDocument/2006/relationships" r:embed="rId2"/>
        <a:stretch>
          <a:fillRect/>
        </a:stretch>
      </xdr:blipFill>
      <xdr:spPr>
        <a:xfrm>
          <a:off x="2495549" y="373143"/>
          <a:ext cx="3029785" cy="1760942"/>
        </a:xfrm>
        <a:prstGeom prst="rect">
          <a:avLst/>
        </a:prstGeom>
      </xdr:spPr>
    </xdr:pic>
    <xdr:clientData/>
  </xdr:twoCellAnchor>
  <xdr:twoCellAnchor>
    <xdr:from>
      <xdr:col>10</xdr:col>
      <xdr:colOff>306492</xdr:colOff>
      <xdr:row>0</xdr:row>
      <xdr:rowOff>160020</xdr:rowOff>
    </xdr:from>
    <xdr:to>
      <xdr:col>18</xdr:col>
      <xdr:colOff>516347</xdr:colOff>
      <xdr:row>22</xdr:row>
      <xdr:rowOff>144779</xdr:rowOff>
    </xdr:to>
    <xdr:grpSp>
      <xdr:nvGrpSpPr>
        <xdr:cNvPr id="6" name="Gruppieren 5">
          <a:extLst>
            <a:ext uri="{FF2B5EF4-FFF2-40B4-BE49-F238E27FC236}">
              <a16:creationId xmlns:a16="http://schemas.microsoft.com/office/drawing/2014/main" id="{71EB7A5E-DDD9-5425-D05E-0EE4410D78BE}"/>
            </a:ext>
          </a:extLst>
        </xdr:cNvPr>
        <xdr:cNvGrpSpPr/>
      </xdr:nvGrpSpPr>
      <xdr:grpSpPr>
        <a:xfrm>
          <a:off x="5859567" y="160020"/>
          <a:ext cx="6382055" cy="4004309"/>
          <a:chOff x="5754792" y="426720"/>
          <a:chExt cx="6549695" cy="4053839"/>
        </a:xfrm>
      </xdr:grpSpPr>
      <xdr:sp macro="" textlink="">
        <xdr:nvSpPr>
          <xdr:cNvPr id="3" name="Textfeld 2">
            <a:extLst>
              <a:ext uri="{FF2B5EF4-FFF2-40B4-BE49-F238E27FC236}">
                <a16:creationId xmlns:a16="http://schemas.microsoft.com/office/drawing/2014/main" id="{10C5C1E3-D629-4740-BB21-24351AC8D9DE}"/>
              </a:ext>
            </a:extLst>
          </xdr:cNvPr>
          <xdr:cNvSpPr txBox="1"/>
        </xdr:nvSpPr>
        <xdr:spPr>
          <a:xfrm>
            <a:off x="5762625" y="426720"/>
            <a:ext cx="6520815" cy="58483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0" i="0">
                <a:solidFill>
                  <a:srgbClr val="202124"/>
                </a:solidFill>
                <a:effectLst/>
                <a:latin typeface="arial" panose="020B0604020202020204" pitchFamily="34" charset="0"/>
              </a:rPr>
              <a:t>Wie viel Strom verbraucht Streaming? Eine Stunde Video-Streaming in Full-HD benötigt laut dem Borderstep-Institut rund 220-370 Wattstunden. Das ist vom jeweiligen Gerät und der Auflösung abhängig</a:t>
            </a:r>
            <a:endParaRPr lang="de-DE" sz="1100" b="0"/>
          </a:p>
        </xdr:txBody>
      </xdr:sp>
      <xdr:pic>
        <xdr:nvPicPr>
          <xdr:cNvPr id="5" name="Grafik 4">
            <a:extLst>
              <a:ext uri="{FF2B5EF4-FFF2-40B4-BE49-F238E27FC236}">
                <a16:creationId xmlns:a16="http://schemas.microsoft.com/office/drawing/2014/main" id="{F29DAABA-F241-44A3-B6D0-39FC3F32441E}"/>
              </a:ext>
            </a:extLst>
          </xdr:cNvPr>
          <xdr:cNvPicPr>
            <a:picLocks noChangeAspect="1"/>
          </xdr:cNvPicPr>
        </xdr:nvPicPr>
        <xdr:blipFill>
          <a:blip xmlns:r="http://schemas.openxmlformats.org/officeDocument/2006/relationships" r:embed="rId3"/>
          <a:stretch>
            <a:fillRect/>
          </a:stretch>
        </xdr:blipFill>
        <xdr:spPr>
          <a:xfrm>
            <a:off x="5754792" y="1065664"/>
            <a:ext cx="6549695" cy="341489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PC_Jannis\PC7_GIGABYTE_B85M-D3H_aktuell_Willi_alte_mATX-Geh&#228;use" TargetMode="External"/><Relationship Id="rId3" Type="http://schemas.openxmlformats.org/officeDocument/2006/relationships/hyperlink" Target="PC_Jannis\PC3_mini-ITX_Rohs-A68N-5600" TargetMode="External"/><Relationship Id="rId7" Type="http://schemas.openxmlformats.org/officeDocument/2006/relationships/hyperlink" Target="PC_Jannis\PC7_GIGABYTE_B85M-D3H_aktuell_Willi_alte_mATX-Geh&#228;use" TargetMode="External"/><Relationship Id="rId2" Type="http://schemas.openxmlformats.org/officeDocument/2006/relationships/hyperlink" Target="PC_Jannis\PC2_SURFACE-7" TargetMode="External"/><Relationship Id="rId1" Type="http://schemas.openxmlformats.org/officeDocument/2006/relationships/hyperlink" Target="PC_Jannis\PC1_ASUS_A88XM-A" TargetMode="External"/><Relationship Id="rId6" Type="http://schemas.openxmlformats.org/officeDocument/2006/relationships/hyperlink" Target="PC_Jannis\PC5_BIOSTAR%20Group%20N68S3B-Vers.%205.3%20AMD3" TargetMode="External"/><Relationship Id="rId11" Type="http://schemas.openxmlformats.org/officeDocument/2006/relationships/drawing" Target="../drawings/drawing1.xml"/><Relationship Id="rId5" Type="http://schemas.openxmlformats.org/officeDocument/2006/relationships/hyperlink" Target="PC_Jannis\PC6_MSI-KT6V-SR" TargetMode="External"/><Relationship Id="rId10" Type="http://schemas.openxmlformats.org/officeDocument/2006/relationships/printerSettings" Target="../printerSettings/printerSettings1.bin"/><Relationship Id="rId4" Type="http://schemas.openxmlformats.org/officeDocument/2006/relationships/hyperlink" Target="PC_Jannis\PC4_ASRock%20ALiveNF6G%20GLAN" TargetMode="External"/><Relationship Id="rId9" Type="http://schemas.openxmlformats.org/officeDocument/2006/relationships/hyperlink" Target="https://www.elektronik-kompendium.de/sites/com/index.ht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rapidtables.org/de/calc/electric/mah-to-wh-calculator.html" TargetMode="External"/><Relationship Id="rId1" Type="http://schemas.openxmlformats.org/officeDocument/2006/relationships/hyperlink" Target="https://www.rapidtables.org/de/calc/electric/wh-to-mah-calculator.html" TargetMode="External"/><Relationship Id="rId4"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lektronik-kompendium.de/sites/com/1312291.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elektronik-kompendium.de/sites/com/0807151.ht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elektronik-kompendium.de/sites/com/1312291.htm" TargetMode="External"/><Relationship Id="rId2" Type="http://schemas.openxmlformats.org/officeDocument/2006/relationships/hyperlink" Target="https://de.wikipedia.org/wiki/Dual_Channel" TargetMode="External"/><Relationship Id="rId1" Type="http://schemas.openxmlformats.org/officeDocument/2006/relationships/hyperlink" Target="https://de.wikipedia.org/wiki/Double_Data_Rate"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elektronik-kompendium.de/sites/com/2212141.ht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elektronik-kompendium.de/sites/com/0904051.ht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delock.de/infothek/M.2/M.2.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V52"/>
  <sheetViews>
    <sheetView tabSelected="1" zoomScaleNormal="100" workbookViewId="0">
      <pane xSplit="6" ySplit="6" topLeftCell="Q7" activePane="bottomRight" state="frozen"/>
      <selection pane="bottomRight" activeCell="R1" sqref="R1:R1048576"/>
      <selection pane="bottomLeft" activeCell="A7" sqref="A7"/>
      <selection pane="topRight" activeCell="G1" sqref="G1"/>
    </sheetView>
  </sheetViews>
  <sheetFormatPr defaultColWidth="9.140625" defaultRowHeight="14.45"/>
  <cols>
    <col min="1" max="1" width="1.85546875" style="8" customWidth="1"/>
    <col min="2" max="2" width="3.42578125" style="8" customWidth="1"/>
    <col min="3" max="3" width="9.85546875" style="8" customWidth="1"/>
    <col min="4" max="4" width="10.42578125" style="8" customWidth="1"/>
    <col min="5" max="5" width="7.5703125" style="8" customWidth="1"/>
    <col min="6" max="6" width="21.140625" style="8" customWidth="1"/>
    <col min="7" max="7" width="23.140625" style="8" customWidth="1"/>
    <col min="8" max="8" width="14.85546875" style="8" customWidth="1"/>
    <col min="9" max="9" width="23.42578125" style="8" customWidth="1"/>
    <col min="10" max="10" width="13.5703125" style="8" customWidth="1"/>
    <col min="11" max="11" width="13.85546875" style="8" customWidth="1"/>
    <col min="12" max="12" width="40.42578125" style="8" customWidth="1"/>
    <col min="13" max="13" width="9.42578125" style="21" customWidth="1"/>
    <col min="14" max="14" width="19.5703125" style="8" customWidth="1"/>
    <col min="15" max="15" width="27" style="8" customWidth="1"/>
    <col min="16" max="17" width="8.140625" style="8" customWidth="1"/>
    <col min="18" max="18" width="47.5703125" style="8" customWidth="1"/>
    <col min="19" max="19" width="39.42578125" style="8" customWidth="1"/>
    <col min="20" max="21" width="33.140625" style="8" customWidth="1"/>
    <col min="22" max="22" width="43.42578125" style="8" customWidth="1"/>
    <col min="23" max="16384" width="9.140625" style="8"/>
  </cols>
  <sheetData>
    <row r="1" spans="1:22">
      <c r="H1" s="82"/>
      <c r="I1" s="82"/>
      <c r="M1" s="8"/>
      <c r="R1" s="8">
        <v>861</v>
      </c>
    </row>
    <row r="2" spans="1:22">
      <c r="B2" s="82"/>
      <c r="C2" s="102" t="s">
        <v>0</v>
      </c>
      <c r="D2" s="114" t="s">
        <v>1</v>
      </c>
      <c r="E2" s="100"/>
      <c r="F2" s="100"/>
      <c r="G2" s="100"/>
      <c r="H2" s="101"/>
      <c r="I2" s="82"/>
      <c r="M2" s="8"/>
    </row>
    <row r="3" spans="1:22">
      <c r="M3" s="8"/>
    </row>
    <row r="4" spans="1:22" ht="18">
      <c r="C4" s="93" t="s">
        <v>2</v>
      </c>
      <c r="D4" s="112"/>
      <c r="E4" s="112"/>
      <c r="F4" s="112"/>
      <c r="G4" s="112"/>
      <c r="H4" s="113"/>
      <c r="I4" s="112"/>
      <c r="J4" s="112"/>
      <c r="K4" s="112"/>
      <c r="L4" s="112"/>
      <c r="M4" s="112"/>
      <c r="N4" s="112"/>
      <c r="O4" s="112"/>
      <c r="P4" s="112"/>
      <c r="Q4" s="112"/>
      <c r="R4" s="112"/>
      <c r="S4" s="112"/>
      <c r="T4" s="112"/>
      <c r="U4" s="112"/>
      <c r="V4" s="113"/>
    </row>
    <row r="5" spans="1:22" ht="27" customHeight="1">
      <c r="A5" s="76"/>
      <c r="B5" s="153" t="s">
        <v>3</v>
      </c>
      <c r="C5" s="153" t="s">
        <v>4</v>
      </c>
      <c r="D5" s="153" t="s">
        <v>5</v>
      </c>
      <c r="E5" s="153"/>
      <c r="F5" s="153" t="s">
        <v>6</v>
      </c>
      <c r="G5" s="153" t="s">
        <v>7</v>
      </c>
      <c r="H5" s="153" t="s">
        <v>8</v>
      </c>
      <c r="I5" s="153" t="s">
        <v>9</v>
      </c>
      <c r="J5" s="153" t="s">
        <v>10</v>
      </c>
      <c r="K5" s="153" t="s">
        <v>11</v>
      </c>
      <c r="L5" s="153" t="s">
        <v>12</v>
      </c>
      <c r="M5" s="154" t="s">
        <v>13</v>
      </c>
      <c r="N5" s="155" t="s">
        <v>14</v>
      </c>
      <c r="O5" s="155" t="s">
        <v>15</v>
      </c>
      <c r="P5" s="153" t="s">
        <v>16</v>
      </c>
      <c r="Q5" s="153" t="s">
        <v>17</v>
      </c>
      <c r="R5" s="153" t="s">
        <v>18</v>
      </c>
      <c r="S5" s="153" t="s">
        <v>19</v>
      </c>
      <c r="T5" s="153" t="s">
        <v>20</v>
      </c>
      <c r="U5" s="153" t="s">
        <v>21</v>
      </c>
      <c r="V5" s="153" t="s">
        <v>22</v>
      </c>
    </row>
    <row r="6" spans="1:22" ht="12" customHeight="1">
      <c r="A6" s="76"/>
      <c r="B6" s="153"/>
      <c r="C6" s="153"/>
      <c r="D6" s="153"/>
      <c r="E6" s="153"/>
      <c r="F6" s="153"/>
      <c r="G6" s="153"/>
      <c r="H6" s="153"/>
      <c r="I6" s="153"/>
      <c r="J6" s="153"/>
      <c r="K6" s="153"/>
      <c r="L6" s="153"/>
      <c r="M6" s="154"/>
      <c r="N6" s="178"/>
      <c r="O6" s="178"/>
      <c r="P6" s="153"/>
      <c r="Q6" s="153"/>
      <c r="R6" s="153"/>
      <c r="S6" s="153"/>
      <c r="T6" s="153"/>
      <c r="U6" s="153"/>
      <c r="V6" s="153"/>
    </row>
    <row r="7" spans="1:22" ht="29.45" customHeight="1">
      <c r="A7" s="156"/>
      <c r="B7" s="157">
        <v>1</v>
      </c>
      <c r="C7" s="158" t="s">
        <v>23</v>
      </c>
      <c r="D7" s="164" t="s">
        <v>24</v>
      </c>
      <c r="E7" s="158" t="s">
        <v>25</v>
      </c>
      <c r="F7" s="158" t="s">
        <v>26</v>
      </c>
      <c r="G7" s="158" t="s">
        <v>27</v>
      </c>
      <c r="H7" s="158"/>
      <c r="I7" s="158" t="s">
        <v>26</v>
      </c>
      <c r="J7" s="158" t="s">
        <v>28</v>
      </c>
      <c r="K7" s="158"/>
      <c r="L7" s="158" t="s">
        <v>29</v>
      </c>
      <c r="M7" s="157"/>
      <c r="N7" s="162"/>
      <c r="O7" s="162" t="s">
        <v>30</v>
      </c>
      <c r="P7" s="158" t="s">
        <v>31</v>
      </c>
      <c r="Q7" s="163"/>
      <c r="R7" s="163" t="s">
        <v>32</v>
      </c>
      <c r="S7" s="163"/>
      <c r="T7" s="158" t="s">
        <v>33</v>
      </c>
      <c r="U7" s="158"/>
      <c r="V7" s="158"/>
    </row>
    <row r="8" spans="1:22" ht="20.100000000000001" customHeight="1">
      <c r="A8" s="156"/>
      <c r="B8" s="157">
        <v>2</v>
      </c>
      <c r="C8" s="158" t="s">
        <v>23</v>
      </c>
      <c r="D8" s="164" t="s">
        <v>34</v>
      </c>
      <c r="E8" s="158" t="s">
        <v>35</v>
      </c>
      <c r="F8" s="158" t="s">
        <v>36</v>
      </c>
      <c r="G8" s="158" t="s">
        <v>27</v>
      </c>
      <c r="H8" s="158"/>
      <c r="I8" s="158" t="s">
        <v>37</v>
      </c>
      <c r="J8" s="158"/>
      <c r="K8" s="158"/>
      <c r="L8" s="158" t="s">
        <v>38</v>
      </c>
      <c r="M8" s="157" t="s">
        <v>39</v>
      </c>
      <c r="N8" s="162"/>
      <c r="O8" s="162"/>
      <c r="P8" s="158" t="s">
        <v>40</v>
      </c>
      <c r="Q8" s="158"/>
      <c r="R8" s="158" t="s">
        <v>41</v>
      </c>
      <c r="S8" s="158"/>
      <c r="T8" s="158"/>
      <c r="U8" s="158"/>
      <c r="V8" s="165" t="s">
        <v>42</v>
      </c>
    </row>
    <row r="9" spans="1:22" ht="20.100000000000001" customHeight="1">
      <c r="A9" s="156"/>
      <c r="B9" s="157">
        <v>3</v>
      </c>
      <c r="C9" s="158" t="s">
        <v>23</v>
      </c>
      <c r="D9" s="164" t="s">
        <v>43</v>
      </c>
      <c r="E9" s="158" t="s">
        <v>25</v>
      </c>
      <c r="F9" s="158" t="s">
        <v>44</v>
      </c>
      <c r="G9" s="158" t="s">
        <v>45</v>
      </c>
      <c r="H9" s="158"/>
      <c r="I9" s="158" t="s">
        <v>46</v>
      </c>
      <c r="J9" s="158"/>
      <c r="K9" s="157"/>
      <c r="L9" s="158" t="s">
        <v>47</v>
      </c>
      <c r="M9" s="157"/>
      <c r="N9" s="162"/>
      <c r="O9" s="162"/>
      <c r="P9" s="158"/>
      <c r="Q9" s="158"/>
      <c r="R9" s="158"/>
      <c r="S9" s="158"/>
      <c r="T9" s="158"/>
      <c r="U9" s="158"/>
      <c r="V9" s="158"/>
    </row>
    <row r="10" spans="1:22" ht="20.100000000000001" customHeight="1">
      <c r="A10" s="156"/>
      <c r="B10" s="157">
        <v>4</v>
      </c>
      <c r="C10" s="158" t="s">
        <v>23</v>
      </c>
      <c r="D10" s="164" t="s">
        <v>48</v>
      </c>
      <c r="E10" s="158" t="s">
        <v>25</v>
      </c>
      <c r="F10" s="7" t="s">
        <v>49</v>
      </c>
      <c r="G10" s="158" t="s">
        <v>50</v>
      </c>
      <c r="H10" s="158"/>
      <c r="I10" s="158" t="s">
        <v>49</v>
      </c>
      <c r="J10" s="158" t="s">
        <v>51</v>
      </c>
      <c r="K10" s="157" t="s">
        <v>52</v>
      </c>
      <c r="L10" s="158" t="s">
        <v>53</v>
      </c>
      <c r="M10" s="157" t="s">
        <v>54</v>
      </c>
      <c r="N10" s="162" t="s">
        <v>55</v>
      </c>
      <c r="O10" s="162" t="s">
        <v>56</v>
      </c>
      <c r="P10" s="158" t="s">
        <v>57</v>
      </c>
      <c r="Q10" s="158" t="s">
        <v>58</v>
      </c>
      <c r="R10" s="166" t="s">
        <v>59</v>
      </c>
      <c r="S10" s="166"/>
      <c r="T10" s="158" t="s">
        <v>60</v>
      </c>
      <c r="U10" s="158"/>
      <c r="V10" s="158"/>
    </row>
    <row r="11" spans="1:22" ht="20.100000000000001" customHeight="1">
      <c r="A11" s="156"/>
      <c r="B11" s="157">
        <v>5</v>
      </c>
      <c r="C11" s="158" t="s">
        <v>23</v>
      </c>
      <c r="D11" s="164" t="s">
        <v>61</v>
      </c>
      <c r="E11" s="158" t="s">
        <v>25</v>
      </c>
      <c r="F11" s="158" t="s">
        <v>62</v>
      </c>
      <c r="G11" s="158" t="s">
        <v>63</v>
      </c>
      <c r="H11" s="158"/>
      <c r="I11" s="7" t="s">
        <v>62</v>
      </c>
      <c r="J11" s="158" t="s">
        <v>64</v>
      </c>
      <c r="K11" s="158"/>
      <c r="L11" s="158" t="s">
        <v>65</v>
      </c>
      <c r="M11" s="157"/>
      <c r="N11" s="162"/>
      <c r="O11" s="162" t="s">
        <v>66</v>
      </c>
      <c r="P11" s="158" t="s">
        <v>67</v>
      </c>
      <c r="Q11" s="158"/>
      <c r="R11" s="158"/>
      <c r="S11" s="158"/>
      <c r="T11" s="158" t="s">
        <v>68</v>
      </c>
      <c r="U11" s="158"/>
      <c r="V11" s="158"/>
    </row>
    <row r="12" spans="1:22" ht="20.100000000000001" customHeight="1">
      <c r="A12" s="156"/>
      <c r="B12" s="157">
        <v>6</v>
      </c>
      <c r="C12" s="158" t="s">
        <v>23</v>
      </c>
      <c r="D12" s="164" t="s">
        <v>69</v>
      </c>
      <c r="E12" s="158" t="s">
        <v>25</v>
      </c>
      <c r="F12" s="158" t="s">
        <v>70</v>
      </c>
      <c r="G12" s="158" t="s">
        <v>71</v>
      </c>
      <c r="H12" s="158"/>
      <c r="I12" s="158" t="s">
        <v>72</v>
      </c>
      <c r="J12" s="158"/>
      <c r="K12" s="158"/>
      <c r="L12" s="158" t="s">
        <v>73</v>
      </c>
      <c r="M12" s="157"/>
      <c r="N12" s="162"/>
      <c r="O12" s="162" t="s">
        <v>74</v>
      </c>
      <c r="P12" s="158" t="s">
        <v>31</v>
      </c>
      <c r="Q12" s="158"/>
      <c r="R12" s="158" t="s">
        <v>75</v>
      </c>
      <c r="S12" s="158"/>
      <c r="T12" s="158" t="s">
        <v>76</v>
      </c>
      <c r="U12" s="158"/>
      <c r="V12" s="165"/>
    </row>
    <row r="13" spans="1:22" ht="20.100000000000001" customHeight="1">
      <c r="A13" s="156"/>
      <c r="B13" s="157">
        <v>7</v>
      </c>
      <c r="C13" s="158" t="s">
        <v>77</v>
      </c>
      <c r="D13" s="164" t="s">
        <v>78</v>
      </c>
      <c r="E13" s="158" t="s">
        <v>79</v>
      </c>
      <c r="F13" s="158" t="s">
        <v>80</v>
      </c>
      <c r="G13" s="158"/>
      <c r="H13" s="158"/>
      <c r="I13" s="158" t="s">
        <v>81</v>
      </c>
      <c r="J13" s="158" t="s">
        <v>82</v>
      </c>
      <c r="K13" s="158"/>
      <c r="L13" s="158" t="s">
        <v>83</v>
      </c>
      <c r="M13" s="157" t="s">
        <v>84</v>
      </c>
      <c r="N13" s="162"/>
      <c r="O13" s="162" t="s">
        <v>56</v>
      </c>
      <c r="P13" s="158" t="s">
        <v>57</v>
      </c>
      <c r="Q13" s="158"/>
      <c r="R13" s="158"/>
      <c r="S13" s="158" t="s">
        <v>85</v>
      </c>
      <c r="T13" s="158"/>
      <c r="U13" s="158"/>
      <c r="V13" s="158"/>
    </row>
    <row r="14" spans="1:22" ht="20.100000000000001" customHeight="1">
      <c r="A14" s="156"/>
      <c r="B14" s="157">
        <v>8</v>
      </c>
      <c r="C14" s="158" t="s">
        <v>86</v>
      </c>
      <c r="D14" s="164" t="s">
        <v>87</v>
      </c>
      <c r="E14" s="158" t="s">
        <v>25</v>
      </c>
      <c r="F14" s="7" t="s">
        <v>88</v>
      </c>
      <c r="G14" s="158" t="s">
        <v>89</v>
      </c>
      <c r="H14" s="158"/>
      <c r="I14" s="158" t="s">
        <v>88</v>
      </c>
      <c r="J14" s="158" t="s">
        <v>90</v>
      </c>
      <c r="K14" s="157" t="s">
        <v>91</v>
      </c>
      <c r="L14" s="158"/>
      <c r="M14" s="157" t="s">
        <v>54</v>
      </c>
      <c r="N14" s="162" t="s">
        <v>92</v>
      </c>
      <c r="O14" s="162" t="s">
        <v>56</v>
      </c>
      <c r="P14" s="158" t="s">
        <v>57</v>
      </c>
      <c r="Q14" s="158" t="s">
        <v>93</v>
      </c>
      <c r="R14" s="158" t="s">
        <v>94</v>
      </c>
      <c r="S14" s="158"/>
      <c r="T14" s="158" t="s">
        <v>95</v>
      </c>
      <c r="U14" s="158"/>
      <c r="V14" s="158"/>
    </row>
    <row r="15" spans="1:22" ht="20.100000000000001" customHeight="1">
      <c r="A15" s="156"/>
      <c r="B15" s="157">
        <v>9</v>
      </c>
      <c r="C15" s="158" t="s">
        <v>96</v>
      </c>
      <c r="D15" s="158" t="s">
        <v>97</v>
      </c>
      <c r="E15" s="158" t="s">
        <v>25</v>
      </c>
      <c r="F15" s="158" t="s">
        <v>97</v>
      </c>
      <c r="G15" s="158"/>
      <c r="H15" s="158"/>
      <c r="I15" s="158" t="s">
        <v>98</v>
      </c>
      <c r="J15" s="158" t="s">
        <v>99</v>
      </c>
      <c r="K15" s="158" t="s">
        <v>100</v>
      </c>
      <c r="L15" s="159" t="s">
        <v>101</v>
      </c>
      <c r="M15" s="160"/>
      <c r="N15" s="161" t="s">
        <v>102</v>
      </c>
      <c r="O15" s="162" t="s">
        <v>103</v>
      </c>
      <c r="P15" s="158" t="s">
        <v>104</v>
      </c>
      <c r="Q15" s="158"/>
      <c r="R15" s="158" t="s">
        <v>105</v>
      </c>
      <c r="S15" s="158"/>
      <c r="T15" s="158" t="s">
        <v>106</v>
      </c>
      <c r="U15" s="158" t="s">
        <v>107</v>
      </c>
      <c r="V15" s="158"/>
    </row>
    <row r="16" spans="1:22" ht="20.100000000000001" customHeight="1">
      <c r="A16" s="156"/>
      <c r="B16" s="157">
        <v>10</v>
      </c>
      <c r="C16" s="158" t="s">
        <v>96</v>
      </c>
      <c r="D16" s="158" t="s">
        <v>97</v>
      </c>
      <c r="E16" s="158" t="s">
        <v>25</v>
      </c>
      <c r="F16" s="158"/>
      <c r="G16" s="158"/>
      <c r="H16" s="158"/>
      <c r="I16" s="158" t="s">
        <v>108</v>
      </c>
      <c r="J16" s="158"/>
      <c r="K16" s="158"/>
      <c r="L16" s="158" t="s">
        <v>109</v>
      </c>
      <c r="M16" s="157" t="s">
        <v>110</v>
      </c>
      <c r="N16" s="162" t="s">
        <v>111</v>
      </c>
      <c r="O16" s="162" t="s">
        <v>112</v>
      </c>
      <c r="P16" s="158" t="s">
        <v>57</v>
      </c>
      <c r="Q16" s="163"/>
      <c r="R16" s="163" t="s">
        <v>113</v>
      </c>
      <c r="S16" s="163"/>
      <c r="T16" s="158"/>
      <c r="U16" s="158"/>
      <c r="V16" s="158"/>
    </row>
    <row r="17" spans="1:22" ht="20.100000000000001" customHeight="1">
      <c r="A17" s="156"/>
      <c r="B17" s="157">
        <v>11</v>
      </c>
      <c r="C17" s="158" t="s">
        <v>114</v>
      </c>
      <c r="D17" s="158" t="s">
        <v>97</v>
      </c>
      <c r="E17" s="158" t="s">
        <v>25</v>
      </c>
      <c r="F17" s="181" t="s">
        <v>115</v>
      </c>
      <c r="G17" s="158"/>
      <c r="H17" s="158"/>
      <c r="I17" s="158" t="s">
        <v>116</v>
      </c>
      <c r="J17" s="158" t="s">
        <v>117</v>
      </c>
      <c r="K17" s="158"/>
      <c r="L17" s="158" t="s">
        <v>118</v>
      </c>
      <c r="M17" s="157" t="s">
        <v>119</v>
      </c>
      <c r="N17" s="162" t="s">
        <v>120</v>
      </c>
      <c r="O17" s="162" t="s">
        <v>121</v>
      </c>
      <c r="P17" s="158"/>
      <c r="Q17" s="163"/>
      <c r="R17" s="163" t="s">
        <v>122</v>
      </c>
      <c r="S17" s="163"/>
      <c r="T17" s="158"/>
      <c r="U17" s="158"/>
      <c r="V17" s="158"/>
    </row>
    <row r="18" spans="1:22" ht="20.100000000000001" customHeight="1">
      <c r="A18" s="156"/>
      <c r="B18" s="157">
        <v>12</v>
      </c>
      <c r="C18" s="158" t="s">
        <v>114</v>
      </c>
      <c r="D18" s="158" t="s">
        <v>123</v>
      </c>
      <c r="E18" s="158" t="s">
        <v>25</v>
      </c>
      <c r="F18" s="158" t="s">
        <v>124</v>
      </c>
      <c r="G18" s="158"/>
      <c r="H18" s="158" t="s">
        <v>125</v>
      </c>
      <c r="I18" s="158" t="s">
        <v>126</v>
      </c>
      <c r="J18" s="158" t="s">
        <v>127</v>
      </c>
      <c r="K18" s="158"/>
      <c r="L18" s="158"/>
      <c r="M18" s="157" t="s">
        <v>128</v>
      </c>
      <c r="N18" s="162" t="s">
        <v>129</v>
      </c>
      <c r="O18" s="162" t="s">
        <v>130</v>
      </c>
      <c r="P18" s="158"/>
      <c r="Q18" s="163"/>
      <c r="R18" s="163" t="s">
        <v>131</v>
      </c>
      <c r="S18" s="163"/>
      <c r="T18" s="158"/>
      <c r="U18" s="158"/>
      <c r="V18" s="158"/>
    </row>
    <row r="19" spans="1:22" ht="20.100000000000001" customHeight="1">
      <c r="A19" s="156"/>
      <c r="B19" s="157">
        <v>13</v>
      </c>
      <c r="C19" s="158" t="s">
        <v>114</v>
      </c>
      <c r="D19" s="158" t="s">
        <v>132</v>
      </c>
      <c r="E19" s="158" t="s">
        <v>25</v>
      </c>
      <c r="F19" s="158" t="s">
        <v>133</v>
      </c>
      <c r="G19" s="158"/>
      <c r="H19" s="158"/>
      <c r="I19" s="158" t="s">
        <v>134</v>
      </c>
      <c r="J19" s="158"/>
      <c r="K19" s="158"/>
      <c r="L19" s="177"/>
      <c r="M19" s="157" t="s">
        <v>135</v>
      </c>
      <c r="N19" s="158"/>
      <c r="O19" s="158" t="s">
        <v>136</v>
      </c>
      <c r="P19" s="158"/>
      <c r="Q19" s="163"/>
      <c r="R19" s="163"/>
      <c r="S19" s="163"/>
      <c r="T19" s="158"/>
      <c r="U19" s="158"/>
      <c r="V19" s="158"/>
    </row>
    <row r="20" spans="1:22" ht="20.100000000000001" customHeight="1">
      <c r="A20" s="156"/>
      <c r="B20" s="157">
        <v>14</v>
      </c>
      <c r="C20" s="158" t="s">
        <v>114</v>
      </c>
      <c r="D20" s="158" t="s">
        <v>137</v>
      </c>
      <c r="E20" s="158" t="s">
        <v>25</v>
      </c>
      <c r="F20" s="181" t="s">
        <v>138</v>
      </c>
      <c r="G20" s="158" t="s">
        <v>139</v>
      </c>
      <c r="H20" s="158"/>
      <c r="I20" s="158" t="s">
        <v>140</v>
      </c>
      <c r="J20" s="158"/>
      <c r="K20" s="158"/>
      <c r="L20" s="158" t="s">
        <v>141</v>
      </c>
      <c r="M20" s="157"/>
      <c r="N20" s="162" t="s">
        <v>142</v>
      </c>
      <c r="O20" s="162" t="s">
        <v>143</v>
      </c>
      <c r="P20" s="158"/>
      <c r="Q20" s="158"/>
      <c r="R20" s="158"/>
      <c r="S20" s="158" t="s">
        <v>144</v>
      </c>
      <c r="T20" s="158"/>
      <c r="U20" s="158"/>
      <c r="V20" s="158"/>
    </row>
    <row r="21" spans="1:22" ht="20.100000000000001" customHeight="1">
      <c r="A21" s="156"/>
      <c r="B21" s="157">
        <v>15</v>
      </c>
      <c r="C21" s="158" t="s">
        <v>114</v>
      </c>
      <c r="D21" s="158" t="s">
        <v>145</v>
      </c>
      <c r="E21" s="158" t="s">
        <v>25</v>
      </c>
      <c r="F21" s="158" t="s">
        <v>146</v>
      </c>
      <c r="G21" s="158"/>
      <c r="H21" s="158" t="s">
        <v>147</v>
      </c>
      <c r="I21" s="158" t="s">
        <v>148</v>
      </c>
      <c r="J21" s="158" t="s">
        <v>149</v>
      </c>
      <c r="K21" s="158"/>
      <c r="L21" s="158" t="s">
        <v>150</v>
      </c>
      <c r="M21" s="157" t="s">
        <v>119</v>
      </c>
      <c r="N21" s="162" t="s">
        <v>120</v>
      </c>
      <c r="O21" s="162" t="s">
        <v>151</v>
      </c>
      <c r="P21" s="158"/>
      <c r="Q21" s="158"/>
      <c r="R21" s="158" t="s">
        <v>152</v>
      </c>
      <c r="S21" s="158"/>
      <c r="T21" s="158"/>
      <c r="U21" s="158"/>
      <c r="V21" s="158"/>
    </row>
    <row r="22" spans="1:22" ht="20.100000000000001" customHeight="1">
      <c r="A22" s="156"/>
      <c r="B22" s="157">
        <v>16</v>
      </c>
      <c r="C22" s="158" t="s">
        <v>114</v>
      </c>
      <c r="D22" s="158" t="s">
        <v>153</v>
      </c>
      <c r="E22" s="158" t="s">
        <v>25</v>
      </c>
      <c r="F22" s="158" t="s">
        <v>154</v>
      </c>
      <c r="G22" s="158" t="s">
        <v>139</v>
      </c>
      <c r="H22" s="158"/>
      <c r="I22" s="158"/>
      <c r="J22" s="158"/>
      <c r="K22" s="158"/>
      <c r="L22" s="158"/>
      <c r="M22" s="157"/>
      <c r="N22" s="162"/>
      <c r="O22" s="162"/>
      <c r="P22" s="158"/>
      <c r="Q22" s="158"/>
      <c r="R22" s="158"/>
      <c r="S22" s="158"/>
      <c r="T22" s="158"/>
      <c r="U22" s="158"/>
      <c r="V22" s="158"/>
    </row>
    <row r="23" spans="1:22" ht="20.100000000000001" customHeight="1">
      <c r="A23" s="156"/>
      <c r="B23" s="157">
        <v>17</v>
      </c>
      <c r="C23" s="158" t="s">
        <v>114</v>
      </c>
      <c r="D23" s="158"/>
      <c r="E23" s="158" t="s">
        <v>79</v>
      </c>
      <c r="F23" s="158" t="s">
        <v>155</v>
      </c>
      <c r="G23" s="158"/>
      <c r="H23" s="158"/>
      <c r="I23" s="158" t="s">
        <v>156</v>
      </c>
      <c r="J23" s="158" t="s">
        <v>157</v>
      </c>
      <c r="K23" s="158"/>
      <c r="L23" s="158" t="s">
        <v>158</v>
      </c>
      <c r="M23" s="157"/>
      <c r="N23" s="162"/>
      <c r="O23" s="162"/>
      <c r="P23" s="158"/>
      <c r="Q23" s="158"/>
      <c r="R23" s="158"/>
      <c r="S23" s="158"/>
      <c r="T23" s="158"/>
      <c r="U23" s="158"/>
      <c r="V23" s="158"/>
    </row>
    <row r="24" spans="1:22" ht="20.100000000000001" customHeight="1">
      <c r="A24" s="156"/>
      <c r="B24" s="157">
        <v>18</v>
      </c>
      <c r="C24" s="158" t="s">
        <v>114</v>
      </c>
      <c r="D24" s="158"/>
      <c r="E24" s="158" t="s">
        <v>79</v>
      </c>
      <c r="F24" s="158" t="s">
        <v>159</v>
      </c>
      <c r="G24" s="158"/>
      <c r="H24" s="158"/>
      <c r="I24" s="158" t="s">
        <v>160</v>
      </c>
      <c r="J24" s="158"/>
      <c r="K24" s="158"/>
      <c r="L24" s="158" t="s">
        <v>161</v>
      </c>
      <c r="M24" s="157"/>
      <c r="N24" s="162" t="s">
        <v>120</v>
      </c>
      <c r="O24" s="162" t="s">
        <v>162</v>
      </c>
      <c r="P24" s="158"/>
      <c r="Q24" s="158"/>
      <c r="R24" s="158" t="s">
        <v>163</v>
      </c>
      <c r="S24" s="158"/>
      <c r="T24" s="158"/>
      <c r="U24" s="158"/>
      <c r="V24" s="158"/>
    </row>
    <row r="25" spans="1:22">
      <c r="B25" s="176"/>
      <c r="C25" s="177"/>
      <c r="D25" s="177"/>
      <c r="E25" s="177"/>
      <c r="F25" s="177"/>
      <c r="G25" s="177"/>
      <c r="H25" s="177"/>
      <c r="I25" s="177"/>
      <c r="J25" s="177"/>
      <c r="K25" s="177"/>
      <c r="L25" s="177"/>
      <c r="M25" s="176"/>
      <c r="N25" s="177"/>
      <c r="O25" s="177"/>
      <c r="P25" s="177"/>
      <c r="Q25" s="177"/>
      <c r="R25" s="177"/>
      <c r="S25" s="177"/>
      <c r="T25" s="177"/>
      <c r="U25" s="177"/>
      <c r="V25" s="177"/>
    </row>
    <row r="27" spans="1:22">
      <c r="D27" s="8">
        <v>32000</v>
      </c>
      <c r="E27" s="8" t="s">
        <v>164</v>
      </c>
    </row>
    <row r="28" spans="1:22">
      <c r="D28" s="8">
        <f>D27/10^3</f>
        <v>32</v>
      </c>
      <c r="E28" s="8" t="s">
        <v>165</v>
      </c>
    </row>
    <row r="29" spans="1:22">
      <c r="C29" s="169"/>
      <c r="D29" s="169">
        <f>D28/8</f>
        <v>4</v>
      </c>
      <c r="E29" s="8" t="s">
        <v>166</v>
      </c>
      <c r="F29" s="169"/>
      <c r="G29" s="169"/>
      <c r="H29" s="169"/>
    </row>
    <row r="30" spans="1:22">
      <c r="C30" s="22"/>
    </row>
    <row r="31" spans="1:22">
      <c r="C31" s="170" t="s">
        <v>167</v>
      </c>
      <c r="D31" s="168"/>
      <c r="E31" s="168"/>
    </row>
    <row r="32" spans="1:22">
      <c r="C32" s="22" t="s">
        <v>168</v>
      </c>
      <c r="D32" s="8">
        <v>19</v>
      </c>
      <c r="E32" s="8" t="s">
        <v>169</v>
      </c>
    </row>
    <row r="33" spans="3:6">
      <c r="C33" s="22" t="s">
        <v>170</v>
      </c>
      <c r="D33" s="8">
        <v>2.37</v>
      </c>
      <c r="E33" s="8" t="s">
        <v>171</v>
      </c>
    </row>
    <row r="34" spans="3:6">
      <c r="C34" s="22" t="s">
        <v>172</v>
      </c>
      <c r="D34" s="8">
        <f>D33*D32</f>
        <v>45.03</v>
      </c>
      <c r="E34" s="8" t="s">
        <v>173</v>
      </c>
    </row>
    <row r="36" spans="3:6">
      <c r="C36" s="167" t="s">
        <v>174</v>
      </c>
      <c r="D36" s="168"/>
      <c r="E36" s="171"/>
    </row>
    <row r="38" spans="3:6">
      <c r="C38" s="8" t="s">
        <v>175</v>
      </c>
      <c r="D38" s="8">
        <v>2.5</v>
      </c>
      <c r="E38" s="8" t="s">
        <v>176</v>
      </c>
    </row>
    <row r="39" spans="3:6">
      <c r="D39" s="8">
        <f>D38*10^3</f>
        <v>2500</v>
      </c>
      <c r="E39" s="8" t="s">
        <v>177</v>
      </c>
    </row>
    <row r="41" spans="3:6">
      <c r="C41" s="8" t="s">
        <v>178</v>
      </c>
      <c r="D41" s="8">
        <v>40</v>
      </c>
      <c r="E41" s="8" t="s">
        <v>179</v>
      </c>
    </row>
    <row r="43" spans="3:6">
      <c r="C43" s="22" t="s">
        <v>180</v>
      </c>
      <c r="D43" s="8">
        <f>D39/(D41*60)</f>
        <v>1.0416666666666667</v>
      </c>
      <c r="E43" s="8" t="s">
        <v>166</v>
      </c>
    </row>
    <row r="48" spans="3:6">
      <c r="F48" s="171"/>
    </row>
    <row r="50" spans="6:10">
      <c r="G50" s="22" t="s">
        <v>169</v>
      </c>
      <c r="H50" s="22"/>
      <c r="I50" s="22" t="s">
        <v>171</v>
      </c>
      <c r="J50" s="22" t="s">
        <v>173</v>
      </c>
    </row>
    <row r="51" spans="6:10">
      <c r="F51" s="8" t="s">
        <v>181</v>
      </c>
      <c r="G51" s="8">
        <v>19</v>
      </c>
      <c r="I51" s="8">
        <v>2.37</v>
      </c>
      <c r="J51" s="8">
        <f>G51*I51</f>
        <v>45.03</v>
      </c>
    </row>
    <row r="52" spans="6:10">
      <c r="G52" s="8">
        <v>19</v>
      </c>
      <c r="I52" s="8">
        <v>6.32</v>
      </c>
      <c r="J52" s="8">
        <f>G52*I52</f>
        <v>120.08000000000001</v>
      </c>
    </row>
  </sheetData>
  <autoFilter ref="B6:V24" xr:uid="{00000000-0001-0000-0000-000000000000}"/>
  <hyperlinks>
    <hyperlink ref="D7" r:id="rId1" display="PC1LAN" xr:uid="{300660BE-13F0-4F09-AC76-D5DDB77D6F89}"/>
    <hyperlink ref="D8" r:id="rId2" display="PC2LAN" xr:uid="{4C5CBE37-8568-4202-A853-25DC28A5D269}"/>
    <hyperlink ref="D9" r:id="rId3" xr:uid="{6F00B96A-64DC-4E4F-ABAE-D9BDAD060C94}"/>
    <hyperlink ref="D10" r:id="rId4" xr:uid="{CCD16205-326E-4CDA-B2D8-0E06FDFF2AF7}"/>
    <hyperlink ref="D11" r:id="rId5" xr:uid="{8A1E1B91-8AB9-4CC7-A74F-7F0A8A7EA5F0}"/>
    <hyperlink ref="D14" r:id="rId6" xr:uid="{B639985A-6CE7-4012-A85D-DA2763E4DF04}"/>
    <hyperlink ref="D12" r:id="rId7" xr:uid="{CE6929E1-DCD5-4312-A48A-D1DC4D4322FD}"/>
    <hyperlink ref="D13" r:id="rId8" display="PC7" xr:uid="{555BBF18-8BF1-4A4D-9664-40D2F2FB321F}"/>
    <hyperlink ref="D2" r:id="rId9" xr:uid="{C0DD152D-9F17-4CA8-AAB4-69C7EAEA7C1A}"/>
  </hyperlinks>
  <pageMargins left="0.7" right="0.7" top="0.75" bottom="0.75" header="0.51180555555555496" footer="0.51180555555555496"/>
  <pageSetup paperSize="9" orientation="portrait" horizontalDpi="300" verticalDpi="300" r:id="rId10"/>
  <drawing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0C5D7-E0D1-4092-9A77-9D28650992B9}">
  <sheetPr codeName="Tabelle10"/>
  <dimension ref="A1:F24"/>
  <sheetViews>
    <sheetView workbookViewId="0">
      <selection activeCell="E26" sqref="E26"/>
    </sheetView>
  </sheetViews>
  <sheetFormatPr defaultColWidth="11.42578125" defaultRowHeight="14.45"/>
  <cols>
    <col min="5" max="5" width="12.5703125" bestFit="1" customWidth="1"/>
  </cols>
  <sheetData>
    <row r="1" spans="1:6">
      <c r="A1" t="s">
        <v>628</v>
      </c>
    </row>
    <row r="3" spans="1:6">
      <c r="B3" s="2" t="s">
        <v>601</v>
      </c>
      <c r="C3" s="2" t="s">
        <v>629</v>
      </c>
      <c r="D3" s="2" t="s">
        <v>630</v>
      </c>
      <c r="E3" s="2" t="s">
        <v>631</v>
      </c>
      <c r="F3" s="2" t="s">
        <v>632</v>
      </c>
    </row>
    <row r="4" spans="1:6">
      <c r="B4" s="5" t="s">
        <v>633</v>
      </c>
      <c r="C4" s="3" t="s">
        <v>634</v>
      </c>
      <c r="D4" s="5"/>
      <c r="E4" s="3" t="s">
        <v>635</v>
      </c>
      <c r="F4" s="4">
        <v>0.37590000000000001</v>
      </c>
    </row>
    <row r="5" spans="1:6">
      <c r="B5" s="5" t="s">
        <v>636</v>
      </c>
      <c r="C5" s="5"/>
      <c r="D5" s="3" t="s">
        <v>637</v>
      </c>
      <c r="E5" s="3"/>
      <c r="F5" s="4">
        <v>0.35270000000000001</v>
      </c>
    </row>
    <row r="6" spans="1:6">
      <c r="B6" s="5" t="s">
        <v>638</v>
      </c>
      <c r="C6" s="5"/>
      <c r="D6" s="3" t="s">
        <v>639</v>
      </c>
      <c r="E6" s="3"/>
      <c r="F6" s="4">
        <v>0.35099999999999998</v>
      </c>
    </row>
    <row r="7" spans="1:6">
      <c r="B7" s="5" t="s">
        <v>640</v>
      </c>
      <c r="C7" s="5"/>
      <c r="D7" s="3" t="s">
        <v>639</v>
      </c>
      <c r="E7" s="3"/>
      <c r="F7" s="4">
        <v>0.35099999999999998</v>
      </c>
    </row>
    <row r="8" spans="1:6">
      <c r="B8" s="1"/>
      <c r="C8" s="1"/>
      <c r="D8" s="1"/>
      <c r="E8" s="1"/>
      <c r="F8" s="1"/>
    </row>
    <row r="9" spans="1:6">
      <c r="B9" s="1"/>
      <c r="C9" s="1"/>
      <c r="D9" s="1"/>
      <c r="E9" s="1"/>
      <c r="F9" s="1"/>
    </row>
    <row r="19" spans="4:5">
      <c r="D19">
        <v>4</v>
      </c>
      <c r="E19" s="6">
        <f t="shared" ref="E19:E24" si="0">2^D19</f>
        <v>16</v>
      </c>
    </row>
    <row r="20" spans="4:5">
      <c r="D20">
        <v>8</v>
      </c>
      <c r="E20" s="6">
        <f t="shared" si="0"/>
        <v>256</v>
      </c>
    </row>
    <row r="21" spans="4:5">
      <c r="D21">
        <v>16</v>
      </c>
      <c r="E21" s="6">
        <f t="shared" si="0"/>
        <v>65536</v>
      </c>
    </row>
    <row r="22" spans="4:5">
      <c r="D22">
        <v>20</v>
      </c>
      <c r="E22" s="6">
        <f t="shared" si="0"/>
        <v>1048576</v>
      </c>
    </row>
    <row r="23" spans="4:5">
      <c r="D23">
        <v>24</v>
      </c>
      <c r="E23" s="6">
        <f t="shared" si="0"/>
        <v>16777216</v>
      </c>
    </row>
    <row r="24" spans="4:5">
      <c r="D24">
        <v>30</v>
      </c>
      <c r="E24" s="6">
        <f t="shared" si="0"/>
        <v>1073741824</v>
      </c>
    </row>
  </sheetData>
  <phoneticPr fontId="25" type="noConversion"/>
  <pageMargins left="0.7" right="0.7" top="0.78740157499999996" bottom="0.78740157499999996" header="0.3" footer="0.3"/>
  <pageSetup paperSize="126" orientation="portrait" horizontalDpi="203" verticalDpi="203"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B5B4-8809-40E3-AA12-E9FD1AFE365C}">
  <sheetPr codeName="Tabelle11"/>
  <dimension ref="B2:Q37"/>
  <sheetViews>
    <sheetView showGridLines="0" topLeftCell="A13" workbookViewId="0">
      <selection activeCell="Q32" sqref="Q32"/>
    </sheetView>
  </sheetViews>
  <sheetFormatPr defaultColWidth="11.5703125" defaultRowHeight="14.45"/>
  <cols>
    <col min="1" max="1" width="3.5703125" style="8" customWidth="1"/>
    <col min="2" max="10" width="8.85546875" style="8" customWidth="1"/>
    <col min="11" max="16384" width="11.5703125" style="8"/>
  </cols>
  <sheetData>
    <row r="2" spans="2:10" ht="17.45">
      <c r="B2" s="24" t="s">
        <v>641</v>
      </c>
      <c r="C2" s="25"/>
      <c r="D2" s="25"/>
      <c r="E2" s="25"/>
      <c r="F2" s="25"/>
      <c r="G2" s="25"/>
      <c r="H2" s="25"/>
      <c r="I2" s="25"/>
      <c r="J2" s="26"/>
    </row>
    <row r="3" spans="2:10">
      <c r="B3" s="11"/>
      <c r="J3" s="12"/>
    </row>
    <row r="4" spans="2:10">
      <c r="B4" s="11" t="s">
        <v>642</v>
      </c>
      <c r="J4" s="12"/>
    </row>
    <row r="5" spans="2:10">
      <c r="B5" s="11"/>
      <c r="J5" s="12"/>
    </row>
    <row r="6" spans="2:10">
      <c r="B6" s="13" t="s">
        <v>643</v>
      </c>
      <c r="J6" s="12"/>
    </row>
    <row r="7" spans="2:10">
      <c r="B7" s="14" t="s">
        <v>644</v>
      </c>
      <c r="C7" s="8">
        <v>53</v>
      </c>
      <c r="J7" s="12"/>
    </row>
    <row r="8" spans="2:10">
      <c r="B8" s="14" t="s">
        <v>645</v>
      </c>
      <c r="C8" s="8">
        <v>15.2</v>
      </c>
      <c r="J8" s="12"/>
    </row>
    <row r="9" spans="2:10">
      <c r="B9" s="14" t="s">
        <v>646</v>
      </c>
      <c r="C9" s="15">
        <f>C7/C8</f>
        <v>3.486842105263158</v>
      </c>
      <c r="J9" s="12"/>
    </row>
    <row r="10" spans="2:10">
      <c r="B10" s="14" t="s">
        <v>647</v>
      </c>
      <c r="C10" s="16">
        <f>1000*C9</f>
        <v>3486.8421052631579</v>
      </c>
      <c r="J10" s="12"/>
    </row>
    <row r="11" spans="2:10">
      <c r="B11" s="11"/>
      <c r="J11" s="12"/>
    </row>
    <row r="12" spans="2:10">
      <c r="B12" s="11"/>
      <c r="J12" s="12"/>
    </row>
    <row r="13" spans="2:10">
      <c r="B13" s="11"/>
      <c r="J13" s="12"/>
    </row>
    <row r="14" spans="2:10">
      <c r="B14" s="13" t="s">
        <v>648</v>
      </c>
      <c r="J14" s="12"/>
    </row>
    <row r="15" spans="2:10">
      <c r="B15" s="14" t="s">
        <v>647</v>
      </c>
      <c r="C15" s="8">
        <v>2200</v>
      </c>
      <c r="J15" s="12"/>
    </row>
    <row r="16" spans="2:10">
      <c r="B16" s="14" t="s">
        <v>645</v>
      </c>
      <c r="C16" s="8">
        <v>15.2</v>
      </c>
      <c r="J16" s="12"/>
    </row>
    <row r="17" spans="2:17">
      <c r="B17" s="14" t="s">
        <v>646</v>
      </c>
      <c r="C17" s="8">
        <f>C15*C16</f>
        <v>33440</v>
      </c>
      <c r="J17" s="12"/>
    </row>
    <row r="18" spans="2:17">
      <c r="B18" s="14" t="s">
        <v>644</v>
      </c>
      <c r="C18" s="8">
        <f>C17/1000</f>
        <v>33.44</v>
      </c>
      <c r="J18" s="12"/>
    </row>
    <row r="19" spans="2:17">
      <c r="B19" s="11"/>
      <c r="J19" s="12"/>
    </row>
    <row r="20" spans="2:17">
      <c r="B20" s="11"/>
      <c r="J20" s="12"/>
    </row>
    <row r="21" spans="2:17">
      <c r="B21" s="11"/>
      <c r="J21" s="12"/>
    </row>
    <row r="22" spans="2:17">
      <c r="B22" s="11"/>
      <c r="J22" s="12"/>
    </row>
    <row r="23" spans="2:17">
      <c r="B23" s="17"/>
      <c r="C23" s="18"/>
      <c r="D23" s="18"/>
      <c r="E23" s="18"/>
      <c r="F23" s="18"/>
      <c r="G23" s="18"/>
      <c r="H23" s="18"/>
      <c r="I23" s="18"/>
      <c r="J23" s="19"/>
    </row>
    <row r="24" spans="2:17" ht="43.5" customHeight="1"/>
    <row r="25" spans="2:17" ht="43.5">
      <c r="B25" s="44" t="s">
        <v>649</v>
      </c>
      <c r="C25" s="31"/>
      <c r="D25" s="31"/>
      <c r="E25" s="31"/>
      <c r="F25" s="31"/>
      <c r="G25" s="31"/>
      <c r="H25" s="31"/>
      <c r="I25" s="32"/>
      <c r="K25" s="30"/>
      <c r="L25" s="31"/>
      <c r="M25" s="31"/>
      <c r="N25" s="32"/>
      <c r="O25" s="39" t="s">
        <v>650</v>
      </c>
      <c r="P25" s="39" t="s">
        <v>651</v>
      </c>
      <c r="Q25" s="39" t="s">
        <v>652</v>
      </c>
    </row>
    <row r="26" spans="2:17">
      <c r="B26" s="45" t="s">
        <v>653</v>
      </c>
      <c r="C26" s="9"/>
      <c r="D26" s="9"/>
      <c r="E26" s="47" t="s">
        <v>654</v>
      </c>
      <c r="F26" s="9"/>
      <c r="G26" s="9"/>
      <c r="H26" s="9"/>
      <c r="I26" s="10"/>
      <c r="K26" s="27" t="s">
        <v>655</v>
      </c>
      <c r="N26" s="12"/>
      <c r="O26" s="40">
        <v>100</v>
      </c>
      <c r="P26" s="40">
        <v>3750</v>
      </c>
      <c r="Q26" s="41">
        <f>P26/O26</f>
        <v>37.5</v>
      </c>
    </row>
    <row r="27" spans="2:17">
      <c r="B27" s="46" t="s">
        <v>656</v>
      </c>
      <c r="C27" s="18"/>
      <c r="D27" s="18"/>
      <c r="E27" s="17" t="s">
        <v>657</v>
      </c>
      <c r="F27" s="18"/>
      <c r="G27" s="18"/>
      <c r="H27" s="18"/>
      <c r="I27" s="19"/>
      <c r="K27" s="27" t="s">
        <v>658</v>
      </c>
      <c r="N27" s="12"/>
      <c r="O27" s="40">
        <v>500</v>
      </c>
      <c r="P27" s="40">
        <v>3750</v>
      </c>
      <c r="Q27" s="41">
        <f>P27/O27</f>
        <v>7.5</v>
      </c>
    </row>
    <row r="28" spans="2:17">
      <c r="B28" s="47" t="s">
        <v>659</v>
      </c>
      <c r="C28" s="9"/>
      <c r="D28" s="51"/>
      <c r="E28" s="48">
        <v>14.33</v>
      </c>
      <c r="F28" s="9"/>
      <c r="G28" s="9"/>
      <c r="H28" s="9"/>
      <c r="I28" s="10"/>
      <c r="K28" s="33" t="s">
        <v>660</v>
      </c>
      <c r="L28" s="18"/>
      <c r="M28" s="18"/>
      <c r="N28" s="19"/>
      <c r="O28" s="42">
        <v>370</v>
      </c>
      <c r="P28" s="42">
        <v>3750</v>
      </c>
      <c r="Q28" s="43">
        <f>P28/O28</f>
        <v>10.135135135135135</v>
      </c>
    </row>
    <row r="29" spans="2:17">
      <c r="B29" s="11" t="s">
        <v>661</v>
      </c>
      <c r="D29" s="52"/>
      <c r="E29" s="49">
        <v>4.5999999999999996</v>
      </c>
      <c r="I29" s="12"/>
      <c r="K29" s="11"/>
      <c r="Q29" s="10"/>
    </row>
    <row r="30" spans="2:17">
      <c r="B30" s="17" t="s">
        <v>662</v>
      </c>
      <c r="C30" s="18"/>
      <c r="D30" s="53"/>
      <c r="E30" s="50">
        <v>3.1152173913043479</v>
      </c>
      <c r="F30" s="18"/>
      <c r="G30" s="18"/>
      <c r="H30" s="18"/>
      <c r="I30" s="19"/>
      <c r="K30" s="11"/>
      <c r="N30" s="34" t="s">
        <v>663</v>
      </c>
      <c r="O30" s="34" t="s">
        <v>664</v>
      </c>
      <c r="P30" s="34" t="s">
        <v>665</v>
      </c>
      <c r="Q30" s="35" t="s">
        <v>666</v>
      </c>
    </row>
    <row r="31" spans="2:17">
      <c r="B31" s="47"/>
      <c r="C31" s="9"/>
      <c r="D31" s="9"/>
      <c r="E31" s="9"/>
      <c r="F31" s="9"/>
      <c r="G31" s="9"/>
      <c r="H31" s="9"/>
      <c r="I31" s="10"/>
      <c r="K31" s="38" t="s">
        <v>667</v>
      </c>
      <c r="N31" s="21">
        <v>148</v>
      </c>
      <c r="O31" s="28">
        <f>N31/365</f>
        <v>0.40547945205479452</v>
      </c>
      <c r="P31" s="29">
        <f>O31*1000</f>
        <v>405.47945205479454</v>
      </c>
      <c r="Q31" s="36">
        <f>P31/3</f>
        <v>135.15981735159818</v>
      </c>
    </row>
    <row r="32" spans="2:17">
      <c r="B32" s="11"/>
      <c r="D32" s="54" t="s">
        <v>668</v>
      </c>
      <c r="I32" s="12"/>
      <c r="K32" s="38" t="s">
        <v>669</v>
      </c>
      <c r="N32" s="21">
        <v>5</v>
      </c>
      <c r="O32" s="28">
        <f>N32/365</f>
        <v>1.3698630136986301E-2</v>
      </c>
      <c r="P32" s="29">
        <f>O32*1000</f>
        <v>13.698630136986301</v>
      </c>
      <c r="Q32" s="37">
        <f>P32/3</f>
        <v>4.5662100456621006</v>
      </c>
    </row>
    <row r="33" spans="2:17">
      <c r="B33" s="11"/>
      <c r="C33" s="22" t="s">
        <v>670</v>
      </c>
      <c r="D33" s="8">
        <v>3.82</v>
      </c>
      <c r="E33" s="8" t="s">
        <v>671</v>
      </c>
      <c r="F33" s="22" t="s">
        <v>670</v>
      </c>
      <c r="G33" s="8">
        <v>3.82</v>
      </c>
      <c r="H33" s="8" t="s">
        <v>671</v>
      </c>
      <c r="I33" s="12"/>
      <c r="K33" s="17"/>
      <c r="L33" s="18"/>
      <c r="M33" s="18"/>
      <c r="N33" s="18"/>
      <c r="O33" s="18"/>
      <c r="P33" s="18"/>
      <c r="Q33" s="19"/>
    </row>
    <row r="34" spans="2:17">
      <c r="B34" s="11"/>
      <c r="C34" s="22" t="s">
        <v>672</v>
      </c>
      <c r="D34" s="8">
        <v>3750</v>
      </c>
      <c r="E34" s="8" t="s">
        <v>673</v>
      </c>
      <c r="F34" s="22" t="s">
        <v>674</v>
      </c>
      <c r="G34" s="8">
        <v>3750</v>
      </c>
      <c r="H34" s="8" t="s">
        <v>675</v>
      </c>
      <c r="I34" s="12"/>
    </row>
    <row r="35" spans="2:17">
      <c r="B35" s="11"/>
      <c r="C35" s="22"/>
      <c r="F35" s="22"/>
      <c r="I35" s="55"/>
      <c r="J35" s="20"/>
    </row>
    <row r="36" spans="2:17">
      <c r="B36" s="11"/>
      <c r="C36" s="22" t="s">
        <v>676</v>
      </c>
      <c r="D36" s="15">
        <f>D33*D34/1000</f>
        <v>14.324999999999999</v>
      </c>
      <c r="E36" s="8" t="s">
        <v>677</v>
      </c>
      <c r="F36" s="22" t="s">
        <v>172</v>
      </c>
      <c r="G36" s="15">
        <f>G33*G34/1000</f>
        <v>14.324999999999999</v>
      </c>
      <c r="H36" s="8" t="s">
        <v>678</v>
      </c>
      <c r="I36" s="12"/>
      <c r="J36" s="23"/>
    </row>
    <row r="37" spans="2:17">
      <c r="B37" s="17"/>
      <c r="C37" s="18"/>
      <c r="D37" s="18"/>
      <c r="E37" s="18"/>
      <c r="F37" s="18"/>
      <c r="G37" s="18"/>
      <c r="H37" s="18"/>
      <c r="I37" s="19"/>
    </row>
  </sheetData>
  <hyperlinks>
    <hyperlink ref="B6" r:id="rId1" display="https://www.rapidtables.org/de/calc/electric/wh-to-mah-calculator.html" xr:uid="{E3556AE4-1836-4CC1-AF98-19B3E8FB02EA}"/>
    <hyperlink ref="B14" r:id="rId2" display="https://www.rapidtables.org/de/calc/electric/mah-to-wh-calculator.html" xr:uid="{69E7F00E-9B4C-4092-B864-FA3244ED6A5D}"/>
  </hyperlinks>
  <pageMargins left="0.7" right="0.7" top="0.78740157499999996" bottom="0.78740157499999996"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B2:V20"/>
  <sheetViews>
    <sheetView showGridLines="0" topLeftCell="A4" zoomScale="95" zoomScaleNormal="95" workbookViewId="0">
      <selection activeCell="C25" sqref="C25"/>
    </sheetView>
  </sheetViews>
  <sheetFormatPr defaultColWidth="10.5703125" defaultRowHeight="14.45"/>
  <cols>
    <col min="1" max="1" width="1.85546875" style="8" customWidth="1"/>
    <col min="2" max="2" width="3.85546875" style="21" customWidth="1"/>
    <col min="3" max="3" width="12" style="8" customWidth="1"/>
    <col min="4" max="4" width="16.5703125" style="8" customWidth="1"/>
    <col min="5" max="5" width="33.85546875" style="8" customWidth="1"/>
    <col min="6" max="6" width="5.5703125" style="8" customWidth="1"/>
    <col min="7" max="8" width="10.5703125" style="21"/>
    <col min="9" max="9" width="11" style="21" customWidth="1"/>
    <col min="10" max="10" width="5" style="21" customWidth="1"/>
    <col min="11" max="11" width="8.5703125" style="21" customWidth="1"/>
    <col min="12" max="12" width="10.85546875" style="21" customWidth="1"/>
    <col min="13" max="13" width="9.140625" style="21" customWidth="1"/>
    <col min="14" max="14" width="28.140625" style="21" customWidth="1"/>
    <col min="15" max="15" width="9.140625" style="8" customWidth="1"/>
    <col min="16" max="16" width="15.85546875" style="8" customWidth="1"/>
    <col min="17" max="17" width="29.5703125" style="8" customWidth="1"/>
    <col min="18" max="18" width="12" style="21" customWidth="1"/>
    <col min="19" max="22" width="13.42578125" style="8" customWidth="1"/>
    <col min="23" max="16384" width="10.5703125" style="8"/>
  </cols>
  <sheetData>
    <row r="2" spans="2:22">
      <c r="B2" s="82"/>
      <c r="C2" s="102" t="s">
        <v>0</v>
      </c>
      <c r="D2" s="179"/>
      <c r="E2" s="114" t="s">
        <v>182</v>
      </c>
      <c r="F2" s="101"/>
      <c r="G2" s="100"/>
      <c r="H2" s="100"/>
      <c r="I2" s="100"/>
      <c r="J2" s="100"/>
      <c r="K2" s="101"/>
      <c r="L2" s="82"/>
      <c r="M2" s="8"/>
      <c r="N2" s="8"/>
      <c r="R2" s="8"/>
    </row>
    <row r="3" spans="2:22">
      <c r="B3" s="8"/>
      <c r="G3" s="8"/>
      <c r="H3" s="8"/>
      <c r="I3" s="8"/>
      <c r="J3" s="8"/>
      <c r="K3" s="8"/>
      <c r="L3" s="8"/>
      <c r="M3" s="8"/>
      <c r="N3" s="8"/>
      <c r="R3" s="8"/>
    </row>
    <row r="4" spans="2:22" ht="18">
      <c r="B4" s="8"/>
      <c r="C4" s="93" t="s">
        <v>183</v>
      </c>
      <c r="D4" s="180"/>
      <c r="E4" s="112"/>
      <c r="F4" s="112"/>
      <c r="G4" s="112"/>
      <c r="H4" s="112"/>
      <c r="I4" s="112"/>
      <c r="J4" s="112"/>
      <c r="K4" s="113"/>
      <c r="L4" s="112"/>
      <c r="M4" s="112"/>
      <c r="N4" s="112"/>
      <c r="O4" s="112"/>
      <c r="P4" s="112"/>
      <c r="Q4" s="112"/>
      <c r="R4" s="112"/>
      <c r="S4" s="112"/>
      <c r="T4" s="112"/>
      <c r="U4" s="113"/>
    </row>
    <row r="5" spans="2:22" ht="26.25" customHeight="1">
      <c r="B5" s="151" t="s">
        <v>184</v>
      </c>
      <c r="C5" s="152" t="s">
        <v>185</v>
      </c>
      <c r="D5" s="152" t="s">
        <v>186</v>
      </c>
      <c r="E5" s="152" t="s">
        <v>187</v>
      </c>
      <c r="F5" s="152" t="s">
        <v>188</v>
      </c>
      <c r="G5" s="151" t="s">
        <v>189</v>
      </c>
      <c r="H5" s="151" t="s">
        <v>190</v>
      </c>
      <c r="I5" s="151" t="s">
        <v>191</v>
      </c>
      <c r="J5" s="151" t="s">
        <v>192</v>
      </c>
      <c r="K5" s="151" t="s">
        <v>193</v>
      </c>
      <c r="L5" s="151" t="s">
        <v>194</v>
      </c>
      <c r="M5" s="151" t="s">
        <v>195</v>
      </c>
      <c r="N5" s="151" t="s">
        <v>196</v>
      </c>
      <c r="O5" s="151" t="s">
        <v>197</v>
      </c>
      <c r="P5" s="152" t="s">
        <v>198</v>
      </c>
      <c r="Q5" s="152" t="s">
        <v>199</v>
      </c>
      <c r="R5" s="151" t="s">
        <v>200</v>
      </c>
      <c r="S5" s="152" t="s">
        <v>201</v>
      </c>
      <c r="T5" s="152" t="s">
        <v>202</v>
      </c>
      <c r="U5" s="152" t="s">
        <v>203</v>
      </c>
      <c r="V5" s="144"/>
    </row>
    <row r="6" spans="2:22" ht="12.6" customHeight="1">
      <c r="B6" s="151"/>
      <c r="C6" s="152"/>
      <c r="D6" s="152"/>
      <c r="E6" s="152"/>
      <c r="F6" s="152"/>
      <c r="G6" s="151"/>
      <c r="H6" s="151"/>
      <c r="I6" s="151"/>
      <c r="J6" s="151"/>
      <c r="K6" s="151"/>
      <c r="L6" s="151"/>
      <c r="M6" s="151"/>
      <c r="N6" s="151"/>
      <c r="O6" s="151"/>
      <c r="P6" s="152"/>
      <c r="Q6" s="152"/>
      <c r="R6" s="151"/>
      <c r="S6" s="152"/>
      <c r="T6" s="152"/>
      <c r="U6" s="152"/>
      <c r="V6" s="144"/>
    </row>
    <row r="7" spans="2:22" ht="18" customHeight="1">
      <c r="B7" s="145">
        <v>1</v>
      </c>
      <c r="C7" s="146">
        <v>1</v>
      </c>
      <c r="D7" s="146" t="s">
        <v>204</v>
      </c>
      <c r="E7" s="146" t="s">
        <v>205</v>
      </c>
      <c r="F7" s="145" t="s">
        <v>206</v>
      </c>
      <c r="G7" s="145" t="s">
        <v>207</v>
      </c>
      <c r="H7" s="145" t="s">
        <v>208</v>
      </c>
      <c r="I7" s="147" t="s">
        <v>209</v>
      </c>
      <c r="J7" s="145">
        <v>7200</v>
      </c>
      <c r="K7" s="145" t="s">
        <v>210</v>
      </c>
      <c r="L7" s="145" t="s">
        <v>211</v>
      </c>
      <c r="M7" s="145" t="s">
        <v>212</v>
      </c>
      <c r="N7" s="145" t="s">
        <v>213</v>
      </c>
      <c r="O7" s="145" t="s">
        <v>214</v>
      </c>
      <c r="P7" s="146" t="s">
        <v>78</v>
      </c>
      <c r="Q7" s="146" t="s">
        <v>215</v>
      </c>
      <c r="R7" s="145"/>
      <c r="S7" s="146"/>
      <c r="T7" s="146"/>
      <c r="U7" s="146"/>
      <c r="V7" s="148"/>
    </row>
    <row r="8" spans="2:22" ht="18" customHeight="1">
      <c r="B8" s="145">
        <v>3</v>
      </c>
      <c r="C8" s="146">
        <v>3</v>
      </c>
      <c r="D8" s="146" t="s">
        <v>216</v>
      </c>
      <c r="E8" s="146" t="s">
        <v>217</v>
      </c>
      <c r="F8" s="145" t="s">
        <v>218</v>
      </c>
      <c r="G8" s="145" t="s">
        <v>219</v>
      </c>
      <c r="H8" s="145" t="s">
        <v>208</v>
      </c>
      <c r="I8" s="147" t="s">
        <v>220</v>
      </c>
      <c r="J8" s="145">
        <v>5425</v>
      </c>
      <c r="K8" s="145"/>
      <c r="L8" s="145" t="s">
        <v>221</v>
      </c>
      <c r="M8" s="145" t="s">
        <v>222</v>
      </c>
      <c r="N8" s="145" t="s">
        <v>223</v>
      </c>
      <c r="O8" s="145" t="s">
        <v>23</v>
      </c>
      <c r="P8" s="146" t="s">
        <v>224</v>
      </c>
      <c r="Q8" s="146" t="s">
        <v>225</v>
      </c>
      <c r="R8" s="145"/>
      <c r="S8" s="146"/>
      <c r="T8" s="146"/>
      <c r="U8" s="146"/>
      <c r="V8" s="148"/>
    </row>
    <row r="9" spans="2:22" ht="18" customHeight="1">
      <c r="B9" s="145">
        <v>4</v>
      </c>
      <c r="C9" s="149">
        <v>4</v>
      </c>
      <c r="D9" s="149" t="s">
        <v>216</v>
      </c>
      <c r="E9" s="149" t="s">
        <v>226</v>
      </c>
      <c r="F9" s="145" t="s">
        <v>206</v>
      </c>
      <c r="G9" s="145" t="s">
        <v>219</v>
      </c>
      <c r="H9" s="145" t="s">
        <v>208</v>
      </c>
      <c r="I9" s="147" t="s">
        <v>220</v>
      </c>
      <c r="J9" s="145">
        <v>5526</v>
      </c>
      <c r="K9" s="145"/>
      <c r="L9" s="145" t="s">
        <v>227</v>
      </c>
      <c r="M9" s="145" t="s">
        <v>228</v>
      </c>
      <c r="N9" s="145" t="s">
        <v>223</v>
      </c>
      <c r="O9" s="145" t="s">
        <v>23</v>
      </c>
      <c r="P9" s="146" t="s">
        <v>224</v>
      </c>
      <c r="Q9" s="146" t="s">
        <v>225</v>
      </c>
      <c r="R9" s="145"/>
      <c r="S9" s="146"/>
      <c r="T9" s="146"/>
      <c r="U9" s="146"/>
      <c r="V9" s="148"/>
    </row>
    <row r="10" spans="2:22" ht="18" customHeight="1">
      <c r="B10" s="145">
        <v>5</v>
      </c>
      <c r="C10" s="146">
        <v>5</v>
      </c>
      <c r="D10" s="146"/>
      <c r="E10" s="146" t="s">
        <v>229</v>
      </c>
      <c r="F10" s="145" t="s">
        <v>206</v>
      </c>
      <c r="G10" s="145" t="s">
        <v>230</v>
      </c>
      <c r="H10" s="145" t="s">
        <v>208</v>
      </c>
      <c r="I10" s="145" t="s">
        <v>209</v>
      </c>
      <c r="J10" s="145"/>
      <c r="K10" s="145"/>
      <c r="L10" s="145"/>
      <c r="M10" s="145"/>
      <c r="N10" s="145" t="s">
        <v>213</v>
      </c>
      <c r="O10" s="145" t="s">
        <v>23</v>
      </c>
      <c r="P10" s="146" t="s">
        <v>231</v>
      </c>
      <c r="Q10" s="146" t="s">
        <v>231</v>
      </c>
      <c r="R10" s="145"/>
      <c r="S10" s="146"/>
      <c r="T10" s="146"/>
      <c r="U10" s="146"/>
      <c r="V10" s="148"/>
    </row>
    <row r="11" spans="2:22" ht="18" customHeight="1">
      <c r="B11" s="145">
        <v>6</v>
      </c>
      <c r="C11" s="146">
        <v>6</v>
      </c>
      <c r="D11" s="146" t="s">
        <v>232</v>
      </c>
      <c r="E11" s="146" t="s">
        <v>233</v>
      </c>
      <c r="F11" s="145" t="s">
        <v>206</v>
      </c>
      <c r="G11" s="145" t="s">
        <v>234</v>
      </c>
      <c r="H11" s="145" t="s">
        <v>208</v>
      </c>
      <c r="I11" s="147" t="s">
        <v>235</v>
      </c>
      <c r="J11" s="145"/>
      <c r="K11" s="145" t="s">
        <v>236</v>
      </c>
      <c r="L11" s="145" t="s">
        <v>237</v>
      </c>
      <c r="M11" s="145" t="s">
        <v>238</v>
      </c>
      <c r="N11" s="145"/>
      <c r="O11" s="145" t="s">
        <v>23</v>
      </c>
      <c r="P11" s="146" t="s">
        <v>239</v>
      </c>
      <c r="Q11" s="146" t="s">
        <v>239</v>
      </c>
      <c r="R11" s="145"/>
      <c r="S11" s="146"/>
      <c r="T11" s="146"/>
      <c r="U11" s="146"/>
      <c r="V11" s="148"/>
    </row>
    <row r="12" spans="2:22" ht="18" customHeight="1">
      <c r="B12" s="145">
        <v>7</v>
      </c>
      <c r="C12" s="146">
        <v>7</v>
      </c>
      <c r="D12" s="146" t="s">
        <v>240</v>
      </c>
      <c r="E12" s="146" t="s">
        <v>241</v>
      </c>
      <c r="F12" s="145" t="s">
        <v>206</v>
      </c>
      <c r="G12" s="145" t="s">
        <v>230</v>
      </c>
      <c r="H12" s="145" t="s">
        <v>208</v>
      </c>
      <c r="I12" s="147" t="s">
        <v>209</v>
      </c>
      <c r="J12" s="145">
        <v>5400</v>
      </c>
      <c r="K12" s="145" t="s">
        <v>236</v>
      </c>
      <c r="L12" s="145" t="s">
        <v>242</v>
      </c>
      <c r="M12" s="145" t="s">
        <v>243</v>
      </c>
      <c r="N12" s="145" t="s">
        <v>244</v>
      </c>
      <c r="O12" s="145" t="s">
        <v>114</v>
      </c>
      <c r="P12" s="146" t="s">
        <v>239</v>
      </c>
      <c r="Q12" s="146" t="s">
        <v>239</v>
      </c>
      <c r="R12" s="145"/>
      <c r="S12" s="146"/>
      <c r="T12" s="146"/>
      <c r="U12" s="146"/>
      <c r="V12" s="148"/>
    </row>
    <row r="13" spans="2:22" ht="18" customHeight="1">
      <c r="B13" s="145">
        <v>8</v>
      </c>
      <c r="C13" s="146">
        <v>8</v>
      </c>
      <c r="D13" s="146" t="s">
        <v>245</v>
      </c>
      <c r="E13" s="146" t="s">
        <v>246</v>
      </c>
      <c r="F13" s="145" t="s">
        <v>218</v>
      </c>
      <c r="G13" s="145" t="s">
        <v>207</v>
      </c>
      <c r="H13" s="145" t="s">
        <v>208</v>
      </c>
      <c r="I13" s="147" t="s">
        <v>220</v>
      </c>
      <c r="J13" s="145">
        <v>7200</v>
      </c>
      <c r="K13" s="145" t="s">
        <v>210</v>
      </c>
      <c r="L13" s="145" t="s">
        <v>247</v>
      </c>
      <c r="M13" s="145" t="s">
        <v>248</v>
      </c>
      <c r="N13" s="145"/>
      <c r="O13" s="145" t="s">
        <v>114</v>
      </c>
      <c r="P13" s="146" t="s">
        <v>249</v>
      </c>
      <c r="Q13" s="146" t="s">
        <v>249</v>
      </c>
      <c r="R13" s="145"/>
      <c r="S13" s="146"/>
      <c r="T13" s="146"/>
      <c r="U13" s="146"/>
      <c r="V13" s="148"/>
    </row>
    <row r="14" spans="2:22" ht="18" customHeight="1">
      <c r="B14" s="145">
        <v>9</v>
      </c>
      <c r="C14" s="146">
        <v>9</v>
      </c>
      <c r="D14" s="146" t="s">
        <v>250</v>
      </c>
      <c r="E14" s="146" t="s">
        <v>251</v>
      </c>
      <c r="F14" s="145" t="s">
        <v>206</v>
      </c>
      <c r="G14" s="145" t="s">
        <v>207</v>
      </c>
      <c r="H14" s="145" t="s">
        <v>208</v>
      </c>
      <c r="I14" s="147" t="s">
        <v>220</v>
      </c>
      <c r="J14" s="145">
        <v>5400</v>
      </c>
      <c r="K14" s="145"/>
      <c r="L14" s="145"/>
      <c r="M14" s="145"/>
      <c r="N14" s="145"/>
      <c r="O14" s="145" t="s">
        <v>114</v>
      </c>
      <c r="P14" s="146" t="s">
        <v>35</v>
      </c>
      <c r="Q14" s="146" t="s">
        <v>155</v>
      </c>
      <c r="R14" s="145"/>
      <c r="S14" s="146"/>
      <c r="T14" s="146"/>
      <c r="U14" s="146"/>
      <c r="V14" s="148"/>
    </row>
    <row r="15" spans="2:22" ht="18" customHeight="1">
      <c r="B15" s="145">
        <v>11</v>
      </c>
      <c r="C15" s="146">
        <v>11</v>
      </c>
      <c r="D15" s="146"/>
      <c r="E15" s="146" t="s">
        <v>252</v>
      </c>
      <c r="F15" s="145" t="s">
        <v>218</v>
      </c>
      <c r="G15" s="145" t="s">
        <v>207</v>
      </c>
      <c r="H15" s="145" t="s">
        <v>208</v>
      </c>
      <c r="I15" s="147" t="s">
        <v>220</v>
      </c>
      <c r="J15" s="145"/>
      <c r="K15" s="145"/>
      <c r="L15" s="145"/>
      <c r="M15" s="145"/>
      <c r="N15" s="145" t="s">
        <v>223</v>
      </c>
      <c r="O15" s="145" t="s">
        <v>114</v>
      </c>
      <c r="P15" s="146" t="s">
        <v>253</v>
      </c>
      <c r="Q15" s="146" t="s">
        <v>254</v>
      </c>
      <c r="R15" s="145"/>
      <c r="S15" s="146"/>
      <c r="T15" s="146"/>
      <c r="U15" s="146"/>
      <c r="V15" s="148"/>
    </row>
    <row r="16" spans="2:22" ht="18" customHeight="1">
      <c r="B16" s="145">
        <v>12</v>
      </c>
      <c r="C16" s="146">
        <v>12</v>
      </c>
      <c r="D16" s="146"/>
      <c r="E16" s="146" t="s">
        <v>246</v>
      </c>
      <c r="F16" s="145" t="s">
        <v>218</v>
      </c>
      <c r="G16" s="145" t="s">
        <v>207</v>
      </c>
      <c r="H16" s="145" t="s">
        <v>208</v>
      </c>
      <c r="I16" s="147" t="s">
        <v>220</v>
      </c>
      <c r="J16" s="145"/>
      <c r="K16" s="145"/>
      <c r="L16" s="145"/>
      <c r="M16" s="145"/>
      <c r="N16" s="145" t="s">
        <v>223</v>
      </c>
      <c r="O16" s="145" t="s">
        <v>114</v>
      </c>
      <c r="P16" s="146" t="s">
        <v>253</v>
      </c>
      <c r="Q16" s="146" t="s">
        <v>254</v>
      </c>
      <c r="R16" s="145"/>
      <c r="S16" s="146"/>
      <c r="T16" s="146"/>
      <c r="U16" s="146"/>
      <c r="V16" s="148"/>
    </row>
    <row r="17" spans="2:22" ht="18" customHeight="1">
      <c r="B17" s="145">
        <v>13</v>
      </c>
      <c r="C17" s="146">
        <v>13</v>
      </c>
      <c r="D17" s="146"/>
      <c r="E17" s="146" t="s">
        <v>255</v>
      </c>
      <c r="F17" s="145"/>
      <c r="G17" s="145"/>
      <c r="H17" s="145" t="s">
        <v>208</v>
      </c>
      <c r="I17" s="147" t="s">
        <v>256</v>
      </c>
      <c r="J17" s="145"/>
      <c r="K17" s="145"/>
      <c r="L17" s="145"/>
      <c r="M17" s="145"/>
      <c r="N17" s="145"/>
      <c r="O17" s="145" t="s">
        <v>114</v>
      </c>
      <c r="P17" s="146" t="s">
        <v>257</v>
      </c>
      <c r="Q17" s="146" t="s">
        <v>254</v>
      </c>
      <c r="R17" s="145"/>
      <c r="S17" s="146"/>
      <c r="T17" s="146"/>
      <c r="U17" s="146"/>
      <c r="V17" s="148"/>
    </row>
    <row r="18" spans="2:22" ht="18" customHeight="1">
      <c r="B18" s="145">
        <v>14</v>
      </c>
      <c r="C18" s="146">
        <v>14</v>
      </c>
      <c r="D18" s="146" t="s">
        <v>204</v>
      </c>
      <c r="E18" s="146" t="s">
        <v>258</v>
      </c>
      <c r="F18" s="146"/>
      <c r="G18" s="145" t="s">
        <v>207</v>
      </c>
      <c r="H18" s="145" t="s">
        <v>208</v>
      </c>
      <c r="I18" s="147" t="s">
        <v>259</v>
      </c>
      <c r="J18" s="145"/>
      <c r="K18" s="145"/>
      <c r="L18" s="145"/>
      <c r="M18" s="145"/>
      <c r="N18" s="145" t="s">
        <v>260</v>
      </c>
      <c r="O18" s="145" t="s">
        <v>114</v>
      </c>
      <c r="P18" s="146" t="s">
        <v>97</v>
      </c>
      <c r="Q18" s="150" t="s">
        <v>124</v>
      </c>
      <c r="R18" s="145"/>
      <c r="S18" s="146"/>
      <c r="T18" s="146"/>
      <c r="U18" s="146"/>
      <c r="V18" s="148"/>
    </row>
    <row r="19" spans="2:22" ht="18" customHeight="1">
      <c r="B19" s="145">
        <v>2</v>
      </c>
      <c r="C19" s="146">
        <v>2</v>
      </c>
      <c r="D19" s="146" t="s">
        <v>204</v>
      </c>
      <c r="E19" s="146" t="s">
        <v>261</v>
      </c>
      <c r="F19" s="145" t="s">
        <v>206</v>
      </c>
      <c r="G19" s="145" t="s">
        <v>207</v>
      </c>
      <c r="H19" s="145" t="s">
        <v>262</v>
      </c>
      <c r="I19" s="147" t="s">
        <v>220</v>
      </c>
      <c r="J19" s="145" t="s">
        <v>262</v>
      </c>
      <c r="K19" s="145"/>
      <c r="L19" s="145" t="s">
        <v>263</v>
      </c>
      <c r="M19" s="145" t="s">
        <v>264</v>
      </c>
      <c r="N19" s="145" t="s">
        <v>223</v>
      </c>
      <c r="O19" s="145" t="s">
        <v>23</v>
      </c>
      <c r="P19" s="146" t="s">
        <v>224</v>
      </c>
      <c r="Q19" s="146" t="s">
        <v>225</v>
      </c>
      <c r="R19" s="145" t="s">
        <v>265</v>
      </c>
      <c r="S19" s="146" t="s">
        <v>266</v>
      </c>
      <c r="T19" s="146"/>
      <c r="U19" s="146" t="s">
        <v>266</v>
      </c>
      <c r="V19" s="148"/>
    </row>
    <row r="20" spans="2:22" ht="18" customHeight="1">
      <c r="B20" s="145">
        <v>10</v>
      </c>
      <c r="C20" s="146">
        <v>10</v>
      </c>
      <c r="D20" s="146"/>
      <c r="E20" s="146"/>
      <c r="F20" s="146"/>
      <c r="G20" s="145"/>
      <c r="H20" s="145"/>
      <c r="I20" s="145"/>
      <c r="J20" s="145"/>
      <c r="K20" s="145"/>
      <c r="L20" s="145"/>
      <c r="M20" s="145"/>
      <c r="N20" s="145"/>
      <c r="O20" s="145"/>
      <c r="P20" s="146"/>
      <c r="Q20" s="146" t="s">
        <v>267</v>
      </c>
      <c r="R20" s="145"/>
      <c r="S20" s="146"/>
      <c r="T20" s="146"/>
      <c r="U20" s="146"/>
      <c r="V20" s="148"/>
    </row>
  </sheetData>
  <autoFilter ref="B6:U20" xr:uid="{00000000-0001-0000-0100-000000000000}">
    <sortState xmlns:xlrd2="http://schemas.microsoft.com/office/spreadsheetml/2017/richdata2" ref="B7:U20">
      <sortCondition ref="H6:H20"/>
    </sortState>
  </autoFilter>
  <phoneticPr fontId="25" type="noConversion"/>
  <hyperlinks>
    <hyperlink ref="E2" r:id="rId1" xr:uid="{367419DF-042C-43C7-962E-EB1AAFF2C09C}"/>
  </hyperlinks>
  <pageMargins left="0.7" right="0.7" top="0.78749999999999998" bottom="0.78749999999999998" header="0.51180555555555496" footer="0.51180555555555496"/>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A653A-45C7-433A-803B-55C0CF2758F6}">
  <sheetPr codeName="Tabelle3"/>
  <dimension ref="B1:R26"/>
  <sheetViews>
    <sheetView workbookViewId="0">
      <selection activeCell="H19" sqref="H19"/>
    </sheetView>
  </sheetViews>
  <sheetFormatPr defaultColWidth="11.5703125" defaultRowHeight="14.45"/>
  <cols>
    <col min="1" max="1" width="3.42578125" style="8" customWidth="1"/>
    <col min="2" max="5" width="11.5703125" style="8"/>
    <col min="6" max="6" width="15.42578125" style="8" customWidth="1"/>
    <col min="7" max="7" width="26.140625" style="8" customWidth="1"/>
    <col min="8" max="16384" width="11.5703125" style="8"/>
  </cols>
  <sheetData>
    <row r="1" spans="2:18">
      <c r="E1" s="21"/>
      <c r="F1" s="21"/>
      <c r="G1" s="21"/>
      <c r="H1" s="21"/>
      <c r="I1" s="21"/>
      <c r="J1" s="21"/>
      <c r="K1" s="21"/>
      <c r="O1" s="21"/>
    </row>
    <row r="2" spans="2:18">
      <c r="B2" s="30" t="s">
        <v>0</v>
      </c>
      <c r="C2" s="172" t="s">
        <v>268</v>
      </c>
      <c r="D2" s="100"/>
      <c r="E2" s="100"/>
      <c r="F2" s="100"/>
      <c r="G2" s="100"/>
      <c r="H2" s="101"/>
      <c r="I2" s="82"/>
    </row>
    <row r="4" spans="2:18" ht="18">
      <c r="B4" s="93" t="s">
        <v>269</v>
      </c>
      <c r="C4" s="112"/>
      <c r="D4" s="112"/>
      <c r="E4" s="112"/>
      <c r="F4" s="112"/>
      <c r="G4" s="112"/>
      <c r="H4" s="113"/>
      <c r="I4" s="112"/>
      <c r="J4" s="112"/>
      <c r="K4" s="112"/>
      <c r="L4" s="112"/>
      <c r="M4" s="112"/>
      <c r="N4" s="112"/>
      <c r="O4" s="112"/>
      <c r="P4" s="112"/>
      <c r="Q4" s="112"/>
      <c r="R4" s="113"/>
    </row>
    <row r="5" spans="2:18">
      <c r="B5" s="214"/>
      <c r="C5" s="214" t="s">
        <v>270</v>
      </c>
      <c r="D5" s="209" t="s">
        <v>271</v>
      </c>
      <c r="E5" s="214" t="s">
        <v>272</v>
      </c>
      <c r="F5" s="209" t="s">
        <v>273</v>
      </c>
      <c r="G5" s="214" t="s">
        <v>274</v>
      </c>
    </row>
    <row r="6" spans="2:18">
      <c r="B6" s="215"/>
      <c r="C6" s="215"/>
      <c r="D6" s="210" t="s">
        <v>275</v>
      </c>
      <c r="E6" s="215"/>
      <c r="F6" s="210" t="s">
        <v>276</v>
      </c>
      <c r="G6" s="215"/>
    </row>
    <row r="7" spans="2:18">
      <c r="B7" s="216"/>
      <c r="C7" s="216"/>
      <c r="D7" s="211" t="s">
        <v>277</v>
      </c>
      <c r="E7" s="216"/>
      <c r="F7" s="211" t="s">
        <v>278</v>
      </c>
      <c r="G7" s="216"/>
    </row>
    <row r="8" spans="2:18" ht="20.100000000000001">
      <c r="B8" s="173" t="s">
        <v>279</v>
      </c>
      <c r="C8" s="174" t="s">
        <v>280</v>
      </c>
      <c r="D8" s="175" t="s">
        <v>281</v>
      </c>
      <c r="E8" s="174" t="s">
        <v>282</v>
      </c>
      <c r="F8" s="174" t="s">
        <v>283</v>
      </c>
      <c r="G8" s="174" t="s">
        <v>284</v>
      </c>
    </row>
    <row r="9" spans="2:18" ht="20.100000000000001">
      <c r="B9" s="173" t="s">
        <v>285</v>
      </c>
      <c r="C9" s="174" t="s">
        <v>286</v>
      </c>
      <c r="D9" s="175" t="s">
        <v>287</v>
      </c>
      <c r="E9" s="174" t="s">
        <v>282</v>
      </c>
      <c r="F9" s="174" t="s">
        <v>288</v>
      </c>
      <c r="G9" s="174" t="s">
        <v>289</v>
      </c>
    </row>
    <row r="10" spans="2:18">
      <c r="B10" s="173" t="s">
        <v>290</v>
      </c>
      <c r="C10" s="174" t="s">
        <v>291</v>
      </c>
      <c r="D10" s="175" t="s">
        <v>292</v>
      </c>
      <c r="E10" s="174" t="s">
        <v>282</v>
      </c>
      <c r="F10" s="174" t="s">
        <v>293</v>
      </c>
      <c r="G10" s="174" t="s">
        <v>294</v>
      </c>
    </row>
    <row r="11" spans="2:18">
      <c r="B11" s="173" t="s">
        <v>290</v>
      </c>
      <c r="C11" s="174" t="s">
        <v>295</v>
      </c>
      <c r="D11" s="175" t="s">
        <v>281</v>
      </c>
      <c r="E11" s="174" t="s">
        <v>296</v>
      </c>
      <c r="F11" s="174" t="s">
        <v>293</v>
      </c>
      <c r="G11" s="174" t="s">
        <v>294</v>
      </c>
    </row>
    <row r="12" spans="2:18" ht="20.100000000000001">
      <c r="B12" s="173" t="s">
        <v>297</v>
      </c>
      <c r="C12" s="174" t="s">
        <v>298</v>
      </c>
      <c r="D12" s="175" t="s">
        <v>287</v>
      </c>
      <c r="E12" s="174" t="s">
        <v>296</v>
      </c>
      <c r="F12" s="174" t="s">
        <v>299</v>
      </c>
      <c r="G12" s="174" t="s">
        <v>300</v>
      </c>
    </row>
    <row r="13" spans="2:18" ht="20.100000000000001">
      <c r="B13" s="173" t="s">
        <v>301</v>
      </c>
      <c r="C13" s="174" t="s">
        <v>302</v>
      </c>
      <c r="D13" s="175" t="s">
        <v>303</v>
      </c>
      <c r="E13" s="174" t="s">
        <v>296</v>
      </c>
      <c r="F13" s="174" t="s">
        <v>304</v>
      </c>
      <c r="G13" s="174" t="s">
        <v>305</v>
      </c>
    </row>
    <row r="14" spans="2:18">
      <c r="B14" s="173" t="s">
        <v>306</v>
      </c>
      <c r="C14" s="174" t="s">
        <v>307</v>
      </c>
      <c r="D14" s="175" t="s">
        <v>292</v>
      </c>
      <c r="E14" s="174" t="s">
        <v>296</v>
      </c>
      <c r="F14" s="174" t="s">
        <v>308</v>
      </c>
      <c r="G14" s="174" t="s">
        <v>309</v>
      </c>
    </row>
    <row r="15" spans="2:18" ht="20.100000000000001">
      <c r="B15" s="173" t="s">
        <v>306</v>
      </c>
      <c r="C15" s="174" t="s">
        <v>310</v>
      </c>
      <c r="D15" s="175" t="s">
        <v>281</v>
      </c>
      <c r="E15" s="174" t="s">
        <v>311</v>
      </c>
      <c r="F15" s="174" t="s">
        <v>308</v>
      </c>
      <c r="G15" s="174" t="s">
        <v>309</v>
      </c>
    </row>
    <row r="16" spans="2:18" ht="20.100000000000001">
      <c r="B16" s="173" t="s">
        <v>312</v>
      </c>
      <c r="C16" s="174" t="s">
        <v>310</v>
      </c>
      <c r="D16" s="175" t="s">
        <v>287</v>
      </c>
      <c r="E16" s="174" t="s">
        <v>311</v>
      </c>
      <c r="F16" s="174" t="s">
        <v>313</v>
      </c>
      <c r="G16" s="174" t="s">
        <v>314</v>
      </c>
    </row>
    <row r="17" spans="2:7" ht="30">
      <c r="B17" s="173" t="s">
        <v>315</v>
      </c>
      <c r="C17" s="174" t="s">
        <v>316</v>
      </c>
      <c r="D17" s="175" t="s">
        <v>292</v>
      </c>
      <c r="E17" s="174" t="s">
        <v>311</v>
      </c>
      <c r="F17" s="174" t="s">
        <v>317</v>
      </c>
      <c r="G17" s="174" t="s">
        <v>318</v>
      </c>
    </row>
    <row r="18" spans="2:7" ht="30">
      <c r="B18" s="173" t="s">
        <v>319</v>
      </c>
      <c r="C18" s="174" t="s">
        <v>316</v>
      </c>
      <c r="D18" s="175" t="s">
        <v>320</v>
      </c>
      <c r="E18" s="174" t="s">
        <v>311</v>
      </c>
      <c r="F18" s="174" t="s">
        <v>321</v>
      </c>
      <c r="G18" s="174" t="s">
        <v>322</v>
      </c>
    </row>
    <row r="19" spans="2:7" ht="20.100000000000001">
      <c r="B19" s="173" t="s">
        <v>323</v>
      </c>
      <c r="C19" s="174" t="s">
        <v>324</v>
      </c>
      <c r="D19" s="175" t="s">
        <v>325</v>
      </c>
      <c r="E19" s="174" t="s">
        <v>311</v>
      </c>
      <c r="F19" s="174" t="s">
        <v>326</v>
      </c>
      <c r="G19" s="174" t="s">
        <v>327</v>
      </c>
    </row>
    <row r="20" spans="2:7">
      <c r="B20" s="173" t="s">
        <v>328</v>
      </c>
      <c r="C20" s="174" t="s">
        <v>329</v>
      </c>
      <c r="D20" s="175" t="s">
        <v>330</v>
      </c>
      <c r="E20" s="174" t="s">
        <v>311</v>
      </c>
      <c r="F20" s="174" t="s">
        <v>331</v>
      </c>
      <c r="G20" s="174"/>
    </row>
    <row r="21" spans="2:7">
      <c r="B21" s="173" t="s">
        <v>332</v>
      </c>
      <c r="C21" s="174" t="s">
        <v>333</v>
      </c>
      <c r="D21" s="175" t="s">
        <v>334</v>
      </c>
      <c r="E21" s="174" t="s">
        <v>296</v>
      </c>
      <c r="F21" s="174" t="s">
        <v>293</v>
      </c>
      <c r="G21" s="174" t="s">
        <v>318</v>
      </c>
    </row>
    <row r="22" spans="2:7">
      <c r="B22" s="173" t="s">
        <v>335</v>
      </c>
      <c r="C22" s="174" t="s">
        <v>333</v>
      </c>
      <c r="D22" s="175" t="s">
        <v>334</v>
      </c>
      <c r="E22" s="174" t="s">
        <v>296</v>
      </c>
      <c r="F22" s="174" t="s">
        <v>308</v>
      </c>
      <c r="G22" s="174"/>
    </row>
    <row r="23" spans="2:7">
      <c r="B23" s="173" t="s">
        <v>336</v>
      </c>
      <c r="C23" s="174" t="s">
        <v>333</v>
      </c>
      <c r="D23" s="175" t="s">
        <v>337</v>
      </c>
      <c r="E23" s="174" t="s">
        <v>296</v>
      </c>
      <c r="F23" s="174" t="s">
        <v>338</v>
      </c>
      <c r="G23" s="174" t="s">
        <v>339</v>
      </c>
    </row>
    <row r="24" spans="2:7">
      <c r="B24" s="173" t="s">
        <v>340</v>
      </c>
      <c r="C24" s="174" t="s">
        <v>333</v>
      </c>
      <c r="D24" s="175" t="s">
        <v>341</v>
      </c>
      <c r="E24" s="174" t="s">
        <v>296</v>
      </c>
      <c r="F24" s="174" t="s">
        <v>342</v>
      </c>
      <c r="G24" s="174"/>
    </row>
    <row r="25" spans="2:7">
      <c r="B25" s="217" t="s">
        <v>343</v>
      </c>
      <c r="C25" s="219" t="s">
        <v>344</v>
      </c>
      <c r="D25" s="221"/>
      <c r="E25" s="219" t="s">
        <v>296</v>
      </c>
      <c r="F25" s="219" t="s">
        <v>345</v>
      </c>
      <c r="G25" s="212" t="s">
        <v>346</v>
      </c>
    </row>
    <row r="26" spans="2:7">
      <c r="B26" s="218"/>
      <c r="C26" s="220"/>
      <c r="D26" s="222"/>
      <c r="E26" s="220"/>
      <c r="F26" s="220"/>
      <c r="G26" s="213" t="s">
        <v>347</v>
      </c>
    </row>
  </sheetData>
  <mergeCells count="9">
    <mergeCell ref="B5:B7"/>
    <mergeCell ref="C5:C7"/>
    <mergeCell ref="E5:E7"/>
    <mergeCell ref="G5:G7"/>
    <mergeCell ref="B25:B26"/>
    <mergeCell ref="C25:C26"/>
    <mergeCell ref="D25:D26"/>
    <mergeCell ref="E25:E26"/>
    <mergeCell ref="F25:F26"/>
  </mergeCells>
  <hyperlinks>
    <hyperlink ref="C2" r:id="rId1" xr:uid="{7C49E6D2-573B-45F9-AE34-08589D8C7AC8}"/>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B1:P39"/>
  <sheetViews>
    <sheetView showGridLines="0" topLeftCell="B1" zoomScale="95" zoomScaleNormal="95" workbookViewId="0">
      <selection activeCell="E31" sqref="E31"/>
    </sheetView>
  </sheetViews>
  <sheetFormatPr defaultColWidth="10.5703125" defaultRowHeight="14.45"/>
  <cols>
    <col min="1" max="1" width="5" style="8" customWidth="1"/>
    <col min="2" max="2" width="2.42578125" style="8" customWidth="1"/>
    <col min="3" max="4" width="10.5703125" style="8"/>
    <col min="5" max="5" width="12.42578125" style="8" customWidth="1"/>
    <col min="6" max="7" width="10.5703125" style="8"/>
    <col min="8" max="8" width="16.5703125" style="8" customWidth="1"/>
    <col min="9" max="9" width="27.140625" style="8" customWidth="1"/>
    <col min="10" max="16384" width="10.5703125" style="8"/>
  </cols>
  <sheetData>
    <row r="1" spans="2:16">
      <c r="I1" s="82"/>
      <c r="J1" s="82"/>
    </row>
    <row r="2" spans="2:16">
      <c r="B2" s="82"/>
      <c r="C2" s="102" t="s">
        <v>0</v>
      </c>
      <c r="D2" s="114" t="s">
        <v>182</v>
      </c>
      <c r="E2" s="101"/>
      <c r="F2" s="100"/>
      <c r="G2" s="100"/>
      <c r="H2" s="100"/>
      <c r="I2" s="101"/>
      <c r="J2" s="82"/>
    </row>
    <row r="4" spans="2:16" ht="18">
      <c r="C4" s="93" t="s">
        <v>348</v>
      </c>
      <c r="D4" s="79"/>
      <c r="E4" s="79"/>
      <c r="F4" s="79"/>
      <c r="G4" s="79"/>
      <c r="H4" s="79"/>
      <c r="I4" s="80"/>
    </row>
    <row r="5" spans="2:16" ht="29.1">
      <c r="C5" s="115" t="s">
        <v>349</v>
      </c>
      <c r="D5" s="115" t="s">
        <v>350</v>
      </c>
      <c r="E5" s="115" t="s">
        <v>351</v>
      </c>
      <c r="F5" s="115" t="s">
        <v>352</v>
      </c>
      <c r="G5" s="116" t="s">
        <v>353</v>
      </c>
      <c r="H5" s="115" t="s">
        <v>354</v>
      </c>
      <c r="I5" s="116" t="s">
        <v>355</v>
      </c>
    </row>
    <row r="6" spans="2:16">
      <c r="C6" s="118" t="s">
        <v>356</v>
      </c>
      <c r="D6" s="118" t="s">
        <v>357</v>
      </c>
      <c r="E6" s="118" t="s">
        <v>358</v>
      </c>
      <c r="F6" s="118" t="s">
        <v>358</v>
      </c>
      <c r="G6" s="118" t="s">
        <v>359</v>
      </c>
      <c r="H6" s="118" t="s">
        <v>360</v>
      </c>
      <c r="I6" s="118" t="s">
        <v>361</v>
      </c>
    </row>
    <row r="7" spans="2:16">
      <c r="C7" s="118" t="s">
        <v>362</v>
      </c>
      <c r="D7" s="118" t="s">
        <v>363</v>
      </c>
      <c r="E7" s="118" t="s">
        <v>364</v>
      </c>
      <c r="F7" s="118" t="s">
        <v>364</v>
      </c>
      <c r="G7" s="118" t="s">
        <v>365</v>
      </c>
      <c r="H7" s="118" t="s">
        <v>366</v>
      </c>
      <c r="I7" s="118" t="s">
        <v>367</v>
      </c>
      <c r="M7" s="119"/>
      <c r="N7" s="119"/>
      <c r="O7" s="119"/>
      <c r="P7" s="119"/>
    </row>
    <row r="8" spans="2:16">
      <c r="C8" s="118" t="s">
        <v>368</v>
      </c>
      <c r="D8" s="118" t="s">
        <v>369</v>
      </c>
      <c r="E8" s="118" t="s">
        <v>370</v>
      </c>
      <c r="F8" s="118" t="s">
        <v>370</v>
      </c>
      <c r="G8" s="118" t="s">
        <v>371</v>
      </c>
      <c r="H8" s="118" t="s">
        <v>372</v>
      </c>
      <c r="I8" s="118" t="s">
        <v>373</v>
      </c>
    </row>
    <row r="9" spans="2:16">
      <c r="C9" s="118" t="s">
        <v>374</v>
      </c>
      <c r="D9" s="118" t="s">
        <v>375</v>
      </c>
      <c r="E9" s="118" t="s">
        <v>359</v>
      </c>
      <c r="F9" s="118" t="s">
        <v>359</v>
      </c>
      <c r="G9" s="118" t="s">
        <v>376</v>
      </c>
      <c r="H9" s="118" t="s">
        <v>361</v>
      </c>
      <c r="I9" s="118" t="s">
        <v>377</v>
      </c>
      <c r="O9" s="120"/>
      <c r="P9" s="120"/>
    </row>
    <row r="10" spans="2:16">
      <c r="C10" s="121"/>
      <c r="D10" s="121"/>
      <c r="E10" s="121"/>
      <c r="F10" s="121"/>
      <c r="G10" s="121"/>
      <c r="H10" s="121"/>
      <c r="I10" s="121"/>
      <c r="N10" s="120"/>
      <c r="O10" s="120"/>
      <c r="P10" s="120"/>
    </row>
    <row r="11" spans="2:16">
      <c r="C11" s="139" t="s">
        <v>378</v>
      </c>
      <c r="D11"/>
      <c r="E11" s="140"/>
      <c r="F11" s="140"/>
      <c r="G11" s="140"/>
      <c r="H11" s="140"/>
      <c r="I11" s="140"/>
      <c r="N11" s="120"/>
      <c r="O11" s="120"/>
      <c r="P11" s="120"/>
    </row>
    <row r="12" spans="2:16">
      <c r="C12" s="122"/>
      <c r="D12" s="123"/>
      <c r="E12" s="124"/>
      <c r="F12" s="121"/>
      <c r="G12" s="121"/>
      <c r="H12" s="121"/>
      <c r="I12" s="121"/>
      <c r="N12" s="120"/>
      <c r="O12" s="120"/>
      <c r="P12" s="120"/>
    </row>
    <row r="13" spans="2:16">
      <c r="C13" s="125"/>
      <c r="D13" s="123"/>
      <c r="E13" s="126" t="s">
        <v>379</v>
      </c>
      <c r="F13" s="121">
        <f>2*100*64/8</f>
        <v>1600</v>
      </c>
      <c r="G13" s="121" t="s">
        <v>380</v>
      </c>
      <c r="H13" s="121"/>
      <c r="I13" s="121"/>
      <c r="N13" s="120"/>
      <c r="O13" s="120"/>
      <c r="P13" s="120"/>
    </row>
    <row r="14" spans="2:16">
      <c r="C14" s="121"/>
      <c r="D14" s="121"/>
      <c r="E14" s="121"/>
      <c r="F14" s="127">
        <f>F13/10^3</f>
        <v>1.6</v>
      </c>
      <c r="G14" s="121" t="s">
        <v>381</v>
      </c>
      <c r="H14" s="121"/>
      <c r="I14" s="121"/>
      <c r="N14" s="120"/>
      <c r="O14" s="120"/>
      <c r="P14" s="120"/>
    </row>
    <row r="15" spans="2:16">
      <c r="C15" s="121"/>
      <c r="D15" s="121"/>
      <c r="E15" s="121"/>
      <c r="F15" s="121"/>
      <c r="G15" s="121"/>
      <c r="H15" s="121"/>
      <c r="I15" s="121"/>
      <c r="N15" s="120"/>
      <c r="O15" s="120"/>
      <c r="P15" s="120"/>
    </row>
    <row r="16" spans="2:16">
      <c r="C16" s="128" t="s">
        <v>382</v>
      </c>
      <c r="D16" s="128" t="s">
        <v>383</v>
      </c>
      <c r="E16" s="128" t="s">
        <v>358</v>
      </c>
      <c r="F16" s="128" t="s">
        <v>359</v>
      </c>
      <c r="G16" s="128" t="s">
        <v>376</v>
      </c>
      <c r="H16" s="128" t="s">
        <v>361</v>
      </c>
      <c r="I16" s="128" t="s">
        <v>377</v>
      </c>
      <c r="N16" s="120"/>
      <c r="O16" s="120"/>
      <c r="P16" s="120"/>
    </row>
    <row r="17" spans="3:16">
      <c r="C17" s="128" t="s">
        <v>384</v>
      </c>
      <c r="D17" s="128" t="s">
        <v>385</v>
      </c>
      <c r="E17" s="128" t="s">
        <v>364</v>
      </c>
      <c r="F17" s="128" t="s">
        <v>365</v>
      </c>
      <c r="G17" s="128" t="s">
        <v>386</v>
      </c>
      <c r="H17" s="128" t="s">
        <v>367</v>
      </c>
      <c r="I17" s="128" t="s">
        <v>387</v>
      </c>
      <c r="N17" s="120"/>
      <c r="O17" s="120"/>
      <c r="P17" s="120"/>
    </row>
    <row r="18" spans="3:16">
      <c r="C18" s="128" t="s">
        <v>388</v>
      </c>
      <c r="D18" s="182" t="s">
        <v>389</v>
      </c>
      <c r="E18" s="128" t="s">
        <v>370</v>
      </c>
      <c r="F18" s="128" t="s">
        <v>371</v>
      </c>
      <c r="G18" s="128" t="s">
        <v>390</v>
      </c>
      <c r="H18" s="184" t="s">
        <v>391</v>
      </c>
      <c r="I18" s="128" t="s">
        <v>392</v>
      </c>
      <c r="N18" s="120"/>
      <c r="O18" s="120"/>
      <c r="P18" s="120"/>
    </row>
    <row r="19" spans="3:16">
      <c r="C19" s="128" t="s">
        <v>393</v>
      </c>
      <c r="D19" s="128" t="s">
        <v>394</v>
      </c>
      <c r="E19" s="128" t="s">
        <v>359</v>
      </c>
      <c r="F19" s="128" t="s">
        <v>376</v>
      </c>
      <c r="G19" s="128" t="s">
        <v>395</v>
      </c>
      <c r="H19" s="128" t="s">
        <v>377</v>
      </c>
      <c r="I19" s="128" t="s">
        <v>396</v>
      </c>
      <c r="N19" s="120"/>
      <c r="O19" s="120"/>
      <c r="P19" s="120"/>
    </row>
    <row r="20" spans="3:16">
      <c r="C20" s="128" t="s">
        <v>397</v>
      </c>
      <c r="D20" s="128" t="s">
        <v>398</v>
      </c>
      <c r="E20" s="128" t="s">
        <v>365</v>
      </c>
      <c r="F20" s="128" t="s">
        <v>386</v>
      </c>
      <c r="G20" s="128" t="s">
        <v>399</v>
      </c>
      <c r="H20" s="128" t="s">
        <v>400</v>
      </c>
      <c r="I20" s="128" t="s">
        <v>401</v>
      </c>
      <c r="N20" s="120"/>
      <c r="O20" s="120"/>
      <c r="P20" s="120"/>
    </row>
    <row r="21" spans="3:16">
      <c r="C21" s="129"/>
      <c r="D21" s="129"/>
      <c r="E21" s="129"/>
      <c r="F21" s="129"/>
      <c r="G21" s="129"/>
      <c r="H21" s="129"/>
      <c r="I21" s="129"/>
      <c r="N21" s="120"/>
      <c r="O21" s="120"/>
      <c r="P21" s="120"/>
    </row>
    <row r="22" spans="3:16">
      <c r="C22" s="139" t="s">
        <v>402</v>
      </c>
      <c r="D22" s="140"/>
      <c r="E22" s="140"/>
      <c r="F22" s="140"/>
      <c r="G22" s="140"/>
      <c r="H22" s="140"/>
      <c r="I22" s="140"/>
      <c r="N22" s="120"/>
      <c r="O22" s="120"/>
      <c r="P22" s="120"/>
    </row>
    <row r="23" spans="3:16">
      <c r="C23" s="129"/>
      <c r="D23" s="130"/>
      <c r="E23" s="129"/>
      <c r="F23" s="129"/>
      <c r="G23" s="129"/>
      <c r="H23" s="129"/>
      <c r="I23" s="129"/>
      <c r="N23" s="120"/>
      <c r="O23" s="120"/>
      <c r="P23" s="120"/>
    </row>
    <row r="24" spans="3:16">
      <c r="C24" s="131"/>
      <c r="D24" s="132"/>
      <c r="E24" s="133" t="s">
        <v>403</v>
      </c>
      <c r="F24" s="129">
        <f>4*100*64/8</f>
        <v>3200</v>
      </c>
      <c r="G24" s="129" t="s">
        <v>380</v>
      </c>
      <c r="H24" s="129"/>
      <c r="I24" s="129"/>
      <c r="N24" s="120"/>
      <c r="O24" s="120"/>
      <c r="P24" s="120"/>
    </row>
    <row r="25" spans="3:16">
      <c r="C25" s="129"/>
      <c r="D25" s="129"/>
      <c r="E25" s="129"/>
      <c r="F25" s="134">
        <f>F24/10^3</f>
        <v>3.2</v>
      </c>
      <c r="G25" s="129" t="s">
        <v>381</v>
      </c>
      <c r="H25" s="129"/>
      <c r="I25" s="129"/>
      <c r="N25" s="120"/>
      <c r="O25" s="120"/>
      <c r="P25" s="120"/>
    </row>
    <row r="26" spans="3:16">
      <c r="C26" s="129"/>
      <c r="D26" s="129"/>
      <c r="E26" s="129"/>
      <c r="F26" s="135"/>
      <c r="G26" s="129"/>
      <c r="H26" s="129"/>
      <c r="I26" s="129"/>
      <c r="N26" s="120"/>
      <c r="O26" s="120"/>
      <c r="P26" s="120"/>
    </row>
    <row r="27" spans="3:16">
      <c r="C27" s="136" t="s">
        <v>404</v>
      </c>
      <c r="D27" s="136" t="s">
        <v>405</v>
      </c>
      <c r="E27" s="136" t="s">
        <v>406</v>
      </c>
      <c r="F27" s="136" t="s">
        <v>407</v>
      </c>
      <c r="G27" s="136" t="s">
        <v>408</v>
      </c>
      <c r="H27" s="136" t="s">
        <v>409</v>
      </c>
      <c r="I27" s="128" t="s">
        <v>396</v>
      </c>
      <c r="N27" s="120"/>
      <c r="O27" s="120"/>
      <c r="P27" s="120"/>
    </row>
    <row r="28" spans="3:16">
      <c r="C28" s="136" t="s">
        <v>410</v>
      </c>
      <c r="D28" s="136" t="s">
        <v>411</v>
      </c>
      <c r="E28" s="136" t="s">
        <v>412</v>
      </c>
      <c r="F28" s="136" t="s">
        <v>413</v>
      </c>
      <c r="G28" s="136" t="s">
        <v>414</v>
      </c>
      <c r="H28" s="136" t="s">
        <v>415</v>
      </c>
      <c r="I28" s="128" t="s">
        <v>401</v>
      </c>
    </row>
    <row r="29" spans="3:16">
      <c r="C29" s="136" t="s">
        <v>416</v>
      </c>
      <c r="D29" s="183" t="s">
        <v>417</v>
      </c>
      <c r="E29" s="136" t="s">
        <v>418</v>
      </c>
      <c r="F29" s="136" t="s">
        <v>419</v>
      </c>
      <c r="G29" s="136" t="s">
        <v>420</v>
      </c>
      <c r="H29" s="185" t="s">
        <v>421</v>
      </c>
      <c r="I29" s="128" t="s">
        <v>422</v>
      </c>
    </row>
    <row r="30" spans="3:16">
      <c r="C30" s="136" t="s">
        <v>423</v>
      </c>
      <c r="D30" s="136" t="s">
        <v>424</v>
      </c>
      <c r="E30" s="136" t="s">
        <v>425</v>
      </c>
      <c r="F30" s="136" t="s">
        <v>408</v>
      </c>
      <c r="G30" s="136" t="s">
        <v>426</v>
      </c>
      <c r="H30" s="136" t="s">
        <v>427</v>
      </c>
      <c r="I30" s="128" t="s">
        <v>428</v>
      </c>
    </row>
    <row r="31" spans="3:16">
      <c r="C31" s="136" t="s">
        <v>429</v>
      </c>
      <c r="D31" s="136" t="s">
        <v>430</v>
      </c>
      <c r="E31" s="136" t="s">
        <v>431</v>
      </c>
      <c r="F31" s="136" t="s">
        <v>432</v>
      </c>
      <c r="G31" s="136" t="s">
        <v>433</v>
      </c>
      <c r="H31" s="136" t="s">
        <v>434</v>
      </c>
      <c r="I31" s="128" t="s">
        <v>435</v>
      </c>
    </row>
    <row r="32" spans="3:16">
      <c r="C32" s="136" t="s">
        <v>436</v>
      </c>
      <c r="D32" s="136" t="s">
        <v>437</v>
      </c>
      <c r="E32" s="136" t="s">
        <v>438</v>
      </c>
      <c r="F32" s="136" t="s">
        <v>414</v>
      </c>
      <c r="G32" s="136" t="s">
        <v>439</v>
      </c>
      <c r="H32" s="136" t="s">
        <v>401</v>
      </c>
      <c r="I32" s="128" t="s">
        <v>440</v>
      </c>
    </row>
    <row r="33" spans="3:9">
      <c r="C33" s="121"/>
      <c r="D33" s="121"/>
      <c r="E33" s="121"/>
      <c r="F33" s="121"/>
      <c r="G33" s="121"/>
      <c r="H33" s="121"/>
      <c r="I33" s="121"/>
    </row>
    <row r="34" spans="3:9">
      <c r="C34" s="139" t="s">
        <v>441</v>
      </c>
      <c r="D34" s="140"/>
      <c r="E34" s="140"/>
      <c r="F34" s="140"/>
      <c r="G34" s="140"/>
      <c r="H34" s="140"/>
      <c r="I34" s="140"/>
    </row>
    <row r="35" spans="3:9">
      <c r="C35" s="121"/>
      <c r="D35" s="121"/>
      <c r="E35" s="121"/>
      <c r="F35" s="121"/>
      <c r="G35" s="121"/>
      <c r="H35" s="121"/>
      <c r="I35" s="121"/>
    </row>
    <row r="36" spans="3:9">
      <c r="C36" s="121"/>
      <c r="D36" s="121"/>
      <c r="E36" s="137" t="s">
        <v>442</v>
      </c>
      <c r="F36" s="121">
        <f>8*100*64/8</f>
        <v>6400</v>
      </c>
      <c r="G36" s="121" t="s">
        <v>380</v>
      </c>
      <c r="H36" s="121"/>
      <c r="I36" s="121"/>
    </row>
    <row r="37" spans="3:9">
      <c r="C37" s="121"/>
      <c r="D37" s="121"/>
      <c r="E37" s="121"/>
      <c r="F37" s="121">
        <f>F36/10^3</f>
        <v>6.4</v>
      </c>
      <c r="G37" s="121" t="s">
        <v>381</v>
      </c>
      <c r="H37" s="121"/>
      <c r="I37" s="121"/>
    </row>
    <row r="38" spans="3:9">
      <c r="C38" s="121"/>
      <c r="D38" s="121"/>
      <c r="E38" s="121"/>
      <c r="F38" s="138"/>
      <c r="G38" s="138"/>
      <c r="H38" s="121"/>
      <c r="I38" s="121"/>
    </row>
    <row r="39" spans="3:9">
      <c r="C39" s="121"/>
      <c r="D39" s="121"/>
      <c r="E39" s="121"/>
      <c r="F39" s="121"/>
      <c r="G39" s="121" t="s">
        <v>443</v>
      </c>
      <c r="H39" s="121"/>
      <c r="I39" s="121"/>
    </row>
  </sheetData>
  <hyperlinks>
    <hyperlink ref="G5" r:id="rId1" location="Effektiver_Takt" xr:uid="{00000000-0004-0000-0200-000000000000}"/>
    <hyperlink ref="I5" r:id="rId2" xr:uid="{00000000-0004-0000-0200-000001000000}"/>
    <hyperlink ref="D2" r:id="rId3" xr:uid="{4C6B8ABA-285A-4966-99D0-4ABC65DD2960}"/>
  </hyperlinks>
  <pageMargins left="0.7" right="0.7" top="0.78749999999999998" bottom="0.78749999999999998" header="0.51180555555555496" footer="0.51180555555555496"/>
  <pageSetup paperSize="9" orientation="portrait" horizontalDpi="300" verticalDpi="30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B2:L26"/>
  <sheetViews>
    <sheetView topLeftCell="G7" zoomScaleNormal="100" workbookViewId="0">
      <selection activeCell="G16" sqref="G16:G22"/>
    </sheetView>
  </sheetViews>
  <sheetFormatPr defaultColWidth="11.5703125" defaultRowHeight="14.45"/>
  <cols>
    <col min="1" max="1" width="3.85546875" style="8" customWidth="1"/>
    <col min="2" max="2" width="16.42578125" style="8" customWidth="1"/>
    <col min="3" max="3" width="23.5703125" style="8" customWidth="1"/>
    <col min="4" max="4" width="25.85546875" style="8" customWidth="1"/>
    <col min="5" max="6" width="16.5703125" style="8" customWidth="1"/>
    <col min="7" max="7" width="15.5703125" style="8" customWidth="1"/>
    <col min="8" max="8" width="19.85546875" style="8" customWidth="1"/>
    <col min="9" max="10" width="22.85546875" style="8" customWidth="1"/>
    <col min="11" max="16384" width="11.5703125" style="8"/>
  </cols>
  <sheetData>
    <row r="2" spans="2:12">
      <c r="B2" s="102" t="s">
        <v>0</v>
      </c>
      <c r="C2" s="99" t="s">
        <v>444</v>
      </c>
      <c r="D2" s="100"/>
      <c r="E2" s="101"/>
      <c r="F2" s="82"/>
      <c r="G2" s="82"/>
      <c r="H2" s="82"/>
      <c r="I2" s="82"/>
      <c r="J2" s="82"/>
      <c r="K2" s="82"/>
      <c r="L2" s="82"/>
    </row>
    <row r="3" spans="2:12">
      <c r="B3" s="82"/>
      <c r="C3" s="82"/>
      <c r="D3" s="82"/>
      <c r="E3" s="82"/>
      <c r="F3" s="82"/>
      <c r="G3" s="82"/>
      <c r="H3" s="82"/>
      <c r="I3" s="82"/>
      <c r="J3" s="82"/>
      <c r="K3" s="82"/>
      <c r="L3" s="82"/>
    </row>
    <row r="4" spans="2:12" ht="18">
      <c r="B4" s="93" t="s">
        <v>445</v>
      </c>
      <c r="C4" s="94"/>
      <c r="D4" s="94"/>
      <c r="E4" s="94"/>
      <c r="F4" s="94"/>
      <c r="G4" s="94"/>
      <c r="H4" s="94"/>
      <c r="I4" s="94"/>
      <c r="J4" s="94"/>
      <c r="K4" s="95"/>
      <c r="L4" s="82"/>
    </row>
    <row r="5" spans="2:12" ht="42.95" customHeight="1">
      <c r="B5" s="91"/>
      <c r="C5" s="82"/>
      <c r="D5" s="82"/>
      <c r="E5" s="82"/>
      <c r="F5" s="82"/>
      <c r="G5" s="82"/>
      <c r="H5" s="204" t="s">
        <v>446</v>
      </c>
      <c r="I5" s="204" t="s">
        <v>447</v>
      </c>
      <c r="J5" s="205"/>
      <c r="K5" s="92"/>
      <c r="L5" s="82"/>
    </row>
    <row r="6" spans="2:12" ht="26.45">
      <c r="B6" s="83" t="s">
        <v>448</v>
      </c>
      <c r="C6" s="83" t="s">
        <v>449</v>
      </c>
      <c r="D6" s="83" t="s">
        <v>450</v>
      </c>
      <c r="E6" s="83" t="s">
        <v>451</v>
      </c>
      <c r="F6" s="83" t="s">
        <v>452</v>
      </c>
      <c r="G6" s="83" t="s">
        <v>453</v>
      </c>
      <c r="H6" s="83" t="s">
        <v>454</v>
      </c>
      <c r="I6" s="83" t="s">
        <v>455</v>
      </c>
      <c r="J6" s="83" t="s">
        <v>456</v>
      </c>
      <c r="K6" s="83" t="s">
        <v>457</v>
      </c>
      <c r="L6" s="82"/>
    </row>
    <row r="7" spans="2:12">
      <c r="B7" s="84" t="s">
        <v>458</v>
      </c>
      <c r="C7" s="85"/>
      <c r="D7" s="85"/>
      <c r="E7" s="85"/>
      <c r="F7" s="84">
        <v>1.5</v>
      </c>
      <c r="G7" s="85"/>
      <c r="H7" s="84">
        <f>F7/8</f>
        <v>0.1875</v>
      </c>
      <c r="I7" s="85"/>
      <c r="J7" s="85"/>
      <c r="K7" s="86" t="s">
        <v>459</v>
      </c>
      <c r="L7" s="82"/>
    </row>
    <row r="8" spans="2:12">
      <c r="B8" s="84" t="s">
        <v>460</v>
      </c>
      <c r="C8" s="85"/>
      <c r="D8" s="85"/>
      <c r="E8" s="85"/>
      <c r="F8" s="84">
        <v>12</v>
      </c>
      <c r="G8" s="85"/>
      <c r="H8" s="84">
        <f>F8/8</f>
        <v>1.5</v>
      </c>
      <c r="I8" s="85"/>
      <c r="J8" s="85"/>
      <c r="K8" s="86" t="s">
        <v>459</v>
      </c>
      <c r="L8" s="82"/>
    </row>
    <row r="9" spans="2:12">
      <c r="B9" s="84" t="s">
        <v>461</v>
      </c>
      <c r="C9" s="84"/>
      <c r="D9" s="84"/>
      <c r="E9" s="84"/>
      <c r="F9" s="84">
        <v>480</v>
      </c>
      <c r="G9" s="84"/>
      <c r="H9" s="84">
        <f>F9/8</f>
        <v>60</v>
      </c>
      <c r="I9" s="86" t="s">
        <v>462</v>
      </c>
      <c r="J9" s="206">
        <f>H9/7</f>
        <v>8.5714285714285712</v>
      </c>
      <c r="K9" s="86" t="s">
        <v>463</v>
      </c>
      <c r="L9" s="82"/>
    </row>
    <row r="10" spans="2:12" s="71" customFormat="1" ht="12.95">
      <c r="B10" s="84" t="s">
        <v>464</v>
      </c>
      <c r="C10" s="84" t="s">
        <v>465</v>
      </c>
      <c r="D10" s="84" t="s">
        <v>466</v>
      </c>
      <c r="E10" s="84">
        <v>5</v>
      </c>
      <c r="F10" s="84"/>
      <c r="G10" s="84">
        <f>E10/10</f>
        <v>0.5</v>
      </c>
      <c r="H10" s="84">
        <f>10^3*G10</f>
        <v>500</v>
      </c>
      <c r="I10" s="86" t="s">
        <v>467</v>
      </c>
      <c r="J10" s="206">
        <f t="shared" ref="J10:J13" si="0">H10/7</f>
        <v>71.428571428571431</v>
      </c>
      <c r="K10" s="86" t="s">
        <v>468</v>
      </c>
      <c r="L10" s="87"/>
    </row>
    <row r="11" spans="2:12" s="71" customFormat="1" ht="12.95">
      <c r="B11" s="84" t="s">
        <v>469</v>
      </c>
      <c r="C11" s="84" t="s">
        <v>470</v>
      </c>
      <c r="D11" s="84" t="s">
        <v>471</v>
      </c>
      <c r="E11" s="84">
        <v>10</v>
      </c>
      <c r="F11" s="84"/>
      <c r="G11" s="84">
        <f>E11/8</f>
        <v>1.25</v>
      </c>
      <c r="H11" s="84">
        <f>10^3*G11</f>
        <v>1250</v>
      </c>
      <c r="I11" s="86" t="s">
        <v>472</v>
      </c>
      <c r="J11" s="206">
        <f t="shared" si="0"/>
        <v>178.57142857142858</v>
      </c>
      <c r="K11" s="84"/>
      <c r="L11" s="87"/>
    </row>
    <row r="12" spans="2:12" s="71" customFormat="1" ht="12.95">
      <c r="B12" s="84" t="s">
        <v>473</v>
      </c>
      <c r="C12" s="84" t="s">
        <v>474</v>
      </c>
      <c r="D12" s="84" t="s">
        <v>475</v>
      </c>
      <c r="E12" s="84">
        <v>20</v>
      </c>
      <c r="F12" s="84"/>
      <c r="G12" s="84">
        <f>E12/8</f>
        <v>2.5</v>
      </c>
      <c r="H12" s="84">
        <f>10^3*G12</f>
        <v>2500</v>
      </c>
      <c r="I12" s="86" t="s">
        <v>476</v>
      </c>
      <c r="J12" s="206">
        <f t="shared" si="0"/>
        <v>357.14285714285717</v>
      </c>
      <c r="K12" s="84"/>
      <c r="L12" s="87"/>
    </row>
    <row r="13" spans="2:12" s="71" customFormat="1" ht="12.95">
      <c r="B13" s="84" t="s">
        <v>477</v>
      </c>
      <c r="C13" s="84" t="s">
        <v>474</v>
      </c>
      <c r="D13" s="84" t="s">
        <v>474</v>
      </c>
      <c r="E13" s="84">
        <v>40</v>
      </c>
      <c r="F13" s="84"/>
      <c r="G13" s="84">
        <f>E13/8</f>
        <v>5</v>
      </c>
      <c r="H13" s="84">
        <f>10^3*G13</f>
        <v>5000</v>
      </c>
      <c r="I13" s="84"/>
      <c r="J13" s="206">
        <f t="shared" si="0"/>
        <v>714.28571428571433</v>
      </c>
      <c r="K13" s="84"/>
      <c r="L13" s="87"/>
    </row>
    <row r="14" spans="2:12">
      <c r="B14" s="82"/>
      <c r="C14" s="82"/>
      <c r="D14" s="82"/>
      <c r="E14" s="82"/>
      <c r="F14" s="82"/>
      <c r="G14" s="82"/>
      <c r="H14" s="87"/>
      <c r="I14" s="82"/>
      <c r="J14" s="82"/>
      <c r="K14" s="82"/>
      <c r="L14" s="82"/>
    </row>
    <row r="15" spans="2:12">
      <c r="B15" s="82"/>
      <c r="C15" s="82"/>
      <c r="D15" s="82"/>
      <c r="E15" s="82"/>
      <c r="F15" s="82">
        <v>2</v>
      </c>
      <c r="G15" s="82"/>
      <c r="H15" s="82"/>
      <c r="I15" s="82"/>
      <c r="J15" s="82"/>
      <c r="K15" s="82"/>
      <c r="L15" s="82"/>
    </row>
    <row r="16" spans="2:12" ht="18">
      <c r="B16" s="96" t="s">
        <v>478</v>
      </c>
      <c r="C16" s="97"/>
      <c r="D16" s="97"/>
      <c r="E16" s="98"/>
      <c r="F16" s="82">
        <v>2.2000000000000002</v>
      </c>
      <c r="G16" s="82"/>
      <c r="H16" s="82"/>
      <c r="I16" s="82"/>
      <c r="J16" s="82"/>
      <c r="K16" s="82"/>
      <c r="L16" s="82"/>
    </row>
    <row r="17" spans="2:12">
      <c r="B17" s="88" t="s">
        <v>479</v>
      </c>
      <c r="C17" s="88" t="s">
        <v>480</v>
      </c>
      <c r="D17" s="88" t="s">
        <v>481</v>
      </c>
      <c r="E17" s="88" t="s">
        <v>482</v>
      </c>
      <c r="F17" s="82">
        <v>2.2999999999999998</v>
      </c>
      <c r="G17" s="82"/>
      <c r="H17" s="82"/>
      <c r="I17" s="82"/>
      <c r="J17" s="82"/>
      <c r="K17" s="82"/>
      <c r="L17" s="82"/>
    </row>
    <row r="18" spans="2:12">
      <c r="B18" s="88" t="s">
        <v>483</v>
      </c>
      <c r="C18" s="89" t="s">
        <v>484</v>
      </c>
      <c r="D18" s="89" t="s">
        <v>485</v>
      </c>
      <c r="E18" s="89" t="s">
        <v>486</v>
      </c>
      <c r="F18" s="82">
        <v>2.4</v>
      </c>
      <c r="G18" s="82"/>
      <c r="H18" s="82"/>
      <c r="I18" s="82"/>
      <c r="J18" s="82"/>
      <c r="K18" s="82"/>
      <c r="L18" s="82"/>
    </row>
    <row r="19" spans="2:12">
      <c r="B19" s="88" t="s">
        <v>461</v>
      </c>
      <c r="C19" s="89" t="s">
        <v>484</v>
      </c>
      <c r="D19" s="89" t="s">
        <v>487</v>
      </c>
      <c r="E19" s="89" t="s">
        <v>488</v>
      </c>
      <c r="F19" s="82">
        <v>3</v>
      </c>
      <c r="G19" s="82"/>
      <c r="H19" s="82"/>
      <c r="I19" s="82"/>
      <c r="J19" s="82"/>
      <c r="K19" s="82"/>
      <c r="L19" s="82"/>
    </row>
    <row r="20" spans="2:12">
      <c r="B20" s="88" t="s">
        <v>489</v>
      </c>
      <c r="C20" s="89" t="s">
        <v>484</v>
      </c>
      <c r="D20" s="89" t="s">
        <v>490</v>
      </c>
      <c r="E20" s="89" t="s">
        <v>491</v>
      </c>
      <c r="F20" s="82">
        <v>3.1</v>
      </c>
      <c r="G20" s="82"/>
      <c r="H20" s="82"/>
      <c r="I20" s="82"/>
      <c r="J20" s="82"/>
      <c r="K20" s="82"/>
      <c r="L20" s="82"/>
    </row>
    <row r="21" spans="2:12">
      <c r="B21" s="88" t="s">
        <v>492</v>
      </c>
      <c r="C21" s="89" t="s">
        <v>493</v>
      </c>
      <c r="D21" s="89" t="s">
        <v>494</v>
      </c>
      <c r="E21" s="89" t="s">
        <v>495</v>
      </c>
      <c r="F21" s="82">
        <v>3.2</v>
      </c>
      <c r="G21" s="82"/>
      <c r="H21" s="82"/>
      <c r="I21" s="82"/>
      <c r="J21" s="82"/>
      <c r="K21" s="82"/>
      <c r="L21" s="82"/>
    </row>
    <row r="22" spans="2:12">
      <c r="B22" s="88" t="s">
        <v>496</v>
      </c>
      <c r="C22" s="89" t="s">
        <v>484</v>
      </c>
      <c r="D22" s="90" t="s">
        <v>497</v>
      </c>
      <c r="E22" s="89" t="s">
        <v>498</v>
      </c>
      <c r="F22" s="82">
        <v>3.5</v>
      </c>
      <c r="G22" s="82"/>
      <c r="H22" s="82"/>
      <c r="I22" s="82"/>
      <c r="J22" s="82"/>
      <c r="K22" s="82"/>
      <c r="L22" s="82"/>
    </row>
    <row r="23" spans="2:12">
      <c r="B23" s="88" t="s">
        <v>499</v>
      </c>
      <c r="C23" s="89" t="s">
        <v>500</v>
      </c>
      <c r="D23" s="90" t="s">
        <v>501</v>
      </c>
      <c r="E23" s="89" t="s">
        <v>502</v>
      </c>
      <c r="F23" s="82">
        <v>7</v>
      </c>
      <c r="G23" s="82"/>
      <c r="H23" s="82"/>
      <c r="I23" s="82"/>
      <c r="J23" s="82"/>
      <c r="K23" s="82"/>
      <c r="L23" s="82"/>
    </row>
    <row r="24" spans="2:12">
      <c r="B24" s="82"/>
      <c r="C24" s="82"/>
      <c r="D24" s="82"/>
      <c r="E24" s="82"/>
      <c r="F24" s="82"/>
      <c r="G24" s="82"/>
      <c r="H24" s="82"/>
      <c r="I24" s="82"/>
      <c r="J24" s="82"/>
      <c r="K24" s="82"/>
      <c r="L24" s="82"/>
    </row>
    <row r="25" spans="2:12">
      <c r="B25" s="82"/>
      <c r="C25" s="82"/>
      <c r="D25" s="82"/>
      <c r="E25" s="82"/>
      <c r="F25" s="82"/>
      <c r="G25" s="82"/>
      <c r="H25" s="82"/>
      <c r="I25" s="82"/>
      <c r="J25" s="82"/>
      <c r="K25" s="82"/>
      <c r="L25" s="82"/>
    </row>
    <row r="26" spans="2:12">
      <c r="B26" s="82"/>
      <c r="C26" s="82"/>
      <c r="D26" s="82"/>
      <c r="E26" s="82"/>
      <c r="F26" s="82"/>
      <c r="G26" s="82"/>
      <c r="H26" s="82"/>
      <c r="I26" s="82"/>
      <c r="J26" s="82"/>
      <c r="K26" s="82"/>
      <c r="L26" s="82"/>
    </row>
  </sheetData>
  <hyperlinks>
    <hyperlink ref="C2" r:id="rId1" display="https://www.elektronik-kompendium.de/sites/com/2212141.htm" xr:uid="{AF417369-5A82-4387-A10F-9DEF7C310839}"/>
  </hyperlinks>
  <pageMargins left="0.78749999999999998" right="0.78749999999999998" top="1.05277777777778" bottom="1.05277777777778" header="0.78749999999999998" footer="0.78749999999999998"/>
  <pageSetup paperSize="9" orientation="portrait" horizontalDpi="300" verticalDpi="300" r:id="rId2"/>
  <headerFooter>
    <oddHeader>&amp;C&amp;"Times New Roman,Standard"&amp;12&amp;Kffffff&amp;A</oddHeader>
    <oddFooter>&amp;C&amp;"Times New Roman,Standard"&amp;12&amp;KffffffSeite &amp;P</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B2:N33"/>
  <sheetViews>
    <sheetView showGridLines="0" topLeftCell="A7" zoomScaleNormal="100" workbookViewId="0">
      <selection activeCell="H32" sqref="H32"/>
    </sheetView>
  </sheetViews>
  <sheetFormatPr defaultColWidth="11.5703125" defaultRowHeight="14.45"/>
  <cols>
    <col min="1" max="1" width="1.5703125" style="8" customWidth="1"/>
    <col min="2" max="2" width="9.42578125" style="8" customWidth="1"/>
    <col min="3" max="3" width="10.5703125" style="8" customWidth="1"/>
    <col min="4" max="8" width="9.42578125" style="8" customWidth="1"/>
    <col min="9" max="9" width="15.85546875" style="8" customWidth="1"/>
    <col min="10" max="10" width="15.140625" style="8" customWidth="1"/>
    <col min="11" max="11" width="19" style="8" customWidth="1"/>
    <col min="12" max="16384" width="11.5703125" style="8"/>
  </cols>
  <sheetData>
    <row r="2" spans="2:14">
      <c r="B2" s="102" t="s">
        <v>0</v>
      </c>
      <c r="C2" s="114" t="s">
        <v>503</v>
      </c>
      <c r="D2" s="100"/>
      <c r="E2" s="100"/>
      <c r="F2" s="101"/>
      <c r="G2" s="100"/>
      <c r="H2" s="100"/>
      <c r="I2" s="100"/>
      <c r="J2" s="101"/>
      <c r="K2" s="82"/>
      <c r="L2" s="82"/>
      <c r="M2" s="82"/>
    </row>
    <row r="3" spans="2:14">
      <c r="B3" s="82"/>
      <c r="C3" s="82"/>
      <c r="D3" s="82"/>
      <c r="E3" s="82"/>
      <c r="F3" s="82"/>
      <c r="G3" s="82"/>
      <c r="H3" s="82"/>
      <c r="I3" s="82"/>
      <c r="J3" s="82"/>
      <c r="K3" s="82"/>
      <c r="L3" s="82"/>
      <c r="M3" s="82"/>
    </row>
    <row r="6" spans="2:14" ht="18.600000000000001">
      <c r="B6" s="111" t="s">
        <v>504</v>
      </c>
      <c r="C6" s="112"/>
      <c r="D6" s="112"/>
      <c r="E6" s="112"/>
      <c r="F6" s="112"/>
      <c r="G6" s="112"/>
      <c r="H6" s="112"/>
      <c r="I6" s="112"/>
      <c r="J6" s="113"/>
    </row>
    <row r="7" spans="2:14">
      <c r="B7" s="195"/>
      <c r="C7" s="195"/>
      <c r="D7" s="223" t="s">
        <v>505</v>
      </c>
      <c r="E7" s="224"/>
      <c r="F7" s="225"/>
      <c r="G7" s="225"/>
      <c r="H7" s="226"/>
      <c r="I7" s="195"/>
      <c r="J7" s="195"/>
    </row>
    <row r="8" spans="2:14" ht="29.1">
      <c r="B8" s="193" t="s">
        <v>506</v>
      </c>
      <c r="C8" s="193" t="s">
        <v>507</v>
      </c>
      <c r="D8" s="201" t="s">
        <v>508</v>
      </c>
      <c r="E8" s="201" t="s">
        <v>509</v>
      </c>
      <c r="F8" s="201" t="s">
        <v>510</v>
      </c>
      <c r="G8" s="201" t="s">
        <v>511</v>
      </c>
      <c r="H8" s="201" t="s">
        <v>512</v>
      </c>
      <c r="I8" s="193" t="s">
        <v>513</v>
      </c>
      <c r="J8" s="193" t="s">
        <v>514</v>
      </c>
    </row>
    <row r="9" spans="2:14">
      <c r="B9" s="103"/>
      <c r="C9" s="110" t="s">
        <v>515</v>
      </c>
      <c r="D9" s="227" t="s">
        <v>516</v>
      </c>
      <c r="E9" s="228"/>
      <c r="F9" s="228"/>
      <c r="G9" s="228"/>
      <c r="H9" s="229"/>
      <c r="I9" s="103"/>
      <c r="J9" s="73"/>
      <c r="K9" s="8" t="s">
        <v>517</v>
      </c>
    </row>
    <row r="10" spans="2:14" ht="15.95" customHeight="1">
      <c r="B10" s="104" t="s">
        <v>518</v>
      </c>
      <c r="C10" s="105" t="s">
        <v>519</v>
      </c>
      <c r="D10" s="188">
        <v>0.25</v>
      </c>
      <c r="E10" s="188">
        <v>0.5</v>
      </c>
      <c r="F10" s="192">
        <v>1</v>
      </c>
      <c r="G10" s="192">
        <v>2</v>
      </c>
      <c r="H10" s="192">
        <v>4</v>
      </c>
      <c r="I10" s="73" t="s">
        <v>520</v>
      </c>
      <c r="J10" s="61">
        <v>2003</v>
      </c>
      <c r="K10" s="8" t="s">
        <v>517</v>
      </c>
    </row>
    <row r="11" spans="2:14" ht="15.95" customHeight="1">
      <c r="B11" s="104" t="s">
        <v>521</v>
      </c>
      <c r="C11" s="106" t="s">
        <v>522</v>
      </c>
      <c r="D11" s="188">
        <v>0.5</v>
      </c>
      <c r="E11" s="192">
        <v>1</v>
      </c>
      <c r="F11" s="192">
        <v>2</v>
      </c>
      <c r="G11" s="192">
        <v>4</v>
      </c>
      <c r="H11" s="192">
        <v>8</v>
      </c>
      <c r="I11" s="73" t="s">
        <v>520</v>
      </c>
      <c r="J11" s="61">
        <v>2007</v>
      </c>
      <c r="K11" s="8" t="s">
        <v>517</v>
      </c>
      <c r="L11" s="8" t="s">
        <v>505</v>
      </c>
      <c r="M11" s="107">
        <v>16</v>
      </c>
      <c r="N11" s="8" t="s">
        <v>505</v>
      </c>
    </row>
    <row r="12" spans="2:14" ht="15.95" customHeight="1">
      <c r="B12" s="104" t="s">
        <v>523</v>
      </c>
      <c r="C12" s="105" t="s">
        <v>524</v>
      </c>
      <c r="D12" s="188">
        <v>0.98499999999999999</v>
      </c>
      <c r="E12" s="188">
        <v>1.9690000000000001</v>
      </c>
      <c r="F12" s="202">
        <v>3.9380000000000002</v>
      </c>
      <c r="G12" s="188">
        <v>7.8769999999999998</v>
      </c>
      <c r="H12" s="202">
        <v>15.754</v>
      </c>
      <c r="I12" s="73" t="s">
        <v>525</v>
      </c>
      <c r="J12" s="61">
        <v>2010</v>
      </c>
      <c r="K12" s="8" t="s">
        <v>517</v>
      </c>
      <c r="L12" s="8" t="s">
        <v>526</v>
      </c>
      <c r="M12" s="108">
        <v>5</v>
      </c>
      <c r="N12" s="8" t="s">
        <v>515</v>
      </c>
    </row>
    <row r="13" spans="2:14" ht="15.95" customHeight="1">
      <c r="B13" s="104" t="s">
        <v>527</v>
      </c>
      <c r="C13" s="105" t="s">
        <v>528</v>
      </c>
      <c r="D13" s="188">
        <v>1.9690000000000001</v>
      </c>
      <c r="E13" s="188">
        <v>3.9380000000000002</v>
      </c>
      <c r="F13" s="188">
        <v>7.8769999999999998</v>
      </c>
      <c r="G13" s="188">
        <v>15.754</v>
      </c>
      <c r="H13" s="188">
        <v>31.507999999999999</v>
      </c>
      <c r="I13" s="73" t="s">
        <v>525</v>
      </c>
      <c r="J13" s="61">
        <v>2017</v>
      </c>
      <c r="K13" s="8" t="s">
        <v>517</v>
      </c>
      <c r="M13" s="109">
        <f>M12*(8/10)*M11</f>
        <v>64</v>
      </c>
      <c r="N13" s="8" t="s">
        <v>529</v>
      </c>
    </row>
    <row r="14" spans="2:14" ht="15.95" customHeight="1">
      <c r="B14" s="104" t="s">
        <v>530</v>
      </c>
      <c r="C14" s="105" t="s">
        <v>531</v>
      </c>
      <c r="D14" s="188">
        <v>3.9380000000000002</v>
      </c>
      <c r="E14" s="188">
        <v>7.8769999999999998</v>
      </c>
      <c r="F14" s="188">
        <v>15.754</v>
      </c>
      <c r="G14" s="188">
        <v>31.507999999999999</v>
      </c>
      <c r="H14" s="188">
        <v>63.015000000000001</v>
      </c>
      <c r="I14" s="73" t="s">
        <v>525</v>
      </c>
      <c r="J14" s="61">
        <v>2019</v>
      </c>
      <c r="K14" s="8" t="s">
        <v>517</v>
      </c>
      <c r="M14" s="109">
        <f>M13/8</f>
        <v>8</v>
      </c>
      <c r="N14" s="8" t="s">
        <v>532</v>
      </c>
    </row>
    <row r="15" spans="2:14" ht="15.95" customHeight="1">
      <c r="B15" s="104" t="s">
        <v>533</v>
      </c>
      <c r="C15" s="105" t="s">
        <v>531</v>
      </c>
      <c r="D15" s="188">
        <v>7.5289999999999999</v>
      </c>
      <c r="E15" s="188">
        <v>15.058999999999999</v>
      </c>
      <c r="F15" s="188">
        <v>30.117999999999999</v>
      </c>
      <c r="G15" s="188">
        <v>60.234999999999999</v>
      </c>
      <c r="H15" s="188">
        <v>120.471</v>
      </c>
      <c r="I15" s="73" t="s">
        <v>534</v>
      </c>
      <c r="J15" s="61">
        <v>2021</v>
      </c>
      <c r="K15" s="8" t="s">
        <v>535</v>
      </c>
      <c r="M15" s="197"/>
    </row>
    <row r="16" spans="2:14" ht="15.95" customHeight="1">
      <c r="B16" s="104" t="s">
        <v>536</v>
      </c>
      <c r="C16" s="105" t="s">
        <v>537</v>
      </c>
      <c r="D16" s="188">
        <v>15.058999999999999</v>
      </c>
      <c r="E16" s="188">
        <v>30.117999999999999</v>
      </c>
      <c r="F16" s="188">
        <v>60.234999999999999</v>
      </c>
      <c r="G16" s="188">
        <v>120.471</v>
      </c>
      <c r="H16" s="188">
        <v>240.74199999999999</v>
      </c>
      <c r="I16" s="73" t="s">
        <v>534</v>
      </c>
      <c r="J16" s="61">
        <v>2025</v>
      </c>
      <c r="K16" s="8" t="s">
        <v>535</v>
      </c>
    </row>
    <row r="17" spans="2:10">
      <c r="D17" s="189"/>
      <c r="E17" s="189"/>
      <c r="F17" s="189"/>
      <c r="G17" s="189"/>
      <c r="H17" s="189"/>
      <c r="J17" s="21"/>
    </row>
    <row r="18" spans="2:10">
      <c r="B18" s="195"/>
      <c r="C18" s="195"/>
      <c r="D18" s="223" t="s">
        <v>505</v>
      </c>
      <c r="E18" s="224"/>
      <c r="F18" s="225"/>
      <c r="G18" s="225"/>
      <c r="H18" s="226"/>
      <c r="I18" s="195"/>
      <c r="J18" s="198"/>
    </row>
    <row r="19" spans="2:10" ht="29.1">
      <c r="B19" s="193" t="s">
        <v>506</v>
      </c>
      <c r="C19" s="193" t="s">
        <v>507</v>
      </c>
      <c r="D19" s="194" t="s">
        <v>508</v>
      </c>
      <c r="E19" s="201" t="s">
        <v>509</v>
      </c>
      <c r="F19" s="194" t="s">
        <v>510</v>
      </c>
      <c r="G19" s="194" t="s">
        <v>511</v>
      </c>
      <c r="H19" s="194" t="s">
        <v>512</v>
      </c>
      <c r="I19" s="193" t="s">
        <v>513</v>
      </c>
      <c r="J19" s="199" t="s">
        <v>514</v>
      </c>
    </row>
    <row r="20" spans="2:10">
      <c r="B20" s="103"/>
      <c r="C20" s="110" t="s">
        <v>515</v>
      </c>
      <c r="D20" s="190" t="s">
        <v>538</v>
      </c>
      <c r="E20" s="190"/>
      <c r="F20" s="190" t="s">
        <v>538</v>
      </c>
      <c r="G20" s="190" t="s">
        <v>538</v>
      </c>
      <c r="H20" s="190" t="s">
        <v>538</v>
      </c>
      <c r="I20" s="103"/>
      <c r="J20" s="61"/>
    </row>
    <row r="21" spans="2:10" ht="15.95" customHeight="1">
      <c r="B21" s="104" t="s">
        <v>518</v>
      </c>
      <c r="C21" s="105">
        <v>2.5</v>
      </c>
      <c r="D21" s="191">
        <f>($C21*(8/10)*1)/8</f>
        <v>0.25</v>
      </c>
      <c r="E21" s="191">
        <f>($C21*(8/10)*2)/8</f>
        <v>0.5</v>
      </c>
      <c r="F21" s="196">
        <f>($C21*(8/10)*4)/8</f>
        <v>1</v>
      </c>
      <c r="G21" s="196">
        <f>($C21*(8/10)*8)/8</f>
        <v>2</v>
      </c>
      <c r="H21" s="196">
        <f>($C21*(8/10)*16)/8</f>
        <v>4</v>
      </c>
      <c r="I21" s="200" t="s">
        <v>520</v>
      </c>
      <c r="J21" s="61">
        <v>2003</v>
      </c>
    </row>
    <row r="22" spans="2:10" ht="15.95" customHeight="1">
      <c r="B22" s="104" t="s">
        <v>521</v>
      </c>
      <c r="C22" s="106">
        <v>5</v>
      </c>
      <c r="D22" s="191">
        <f t="shared" ref="D22" si="0">($C22*(8/10)*1)/8</f>
        <v>0.5</v>
      </c>
      <c r="E22" s="191">
        <f>($C22*(8/10)*2)/8</f>
        <v>1</v>
      </c>
      <c r="F22" s="196">
        <f>($C22*(8/10)*4)/8</f>
        <v>2</v>
      </c>
      <c r="G22" s="196">
        <f>($C22*(8/10)*8)/8</f>
        <v>4</v>
      </c>
      <c r="H22" s="196">
        <f>($C22*(8/10)*16)/8</f>
        <v>8</v>
      </c>
      <c r="I22" s="200" t="s">
        <v>520</v>
      </c>
      <c r="J22" s="61">
        <v>2007</v>
      </c>
    </row>
    <row r="23" spans="2:10" ht="15.95" customHeight="1">
      <c r="B23" s="104" t="s">
        <v>523</v>
      </c>
      <c r="C23" s="105">
        <v>8</v>
      </c>
      <c r="D23" s="196">
        <f>($C23*(128/130)*1)/8</f>
        <v>0.98461538461538467</v>
      </c>
      <c r="E23" s="196">
        <f>($C23*(128/130)*2)/8</f>
        <v>1.9692307692307693</v>
      </c>
      <c r="F23" s="203">
        <f>($C23*(128/130)*4)/8</f>
        <v>3.9384615384615387</v>
      </c>
      <c r="G23" s="196">
        <f>($C23*(128/130)*8)/8</f>
        <v>7.8769230769230774</v>
      </c>
      <c r="H23" s="203">
        <f>($C23*(128/130)*16)/8</f>
        <v>15.753846153846155</v>
      </c>
      <c r="I23" s="200" t="s">
        <v>525</v>
      </c>
      <c r="J23" s="61">
        <v>2010</v>
      </c>
    </row>
    <row r="24" spans="2:10" ht="15.95" customHeight="1">
      <c r="B24" s="104" t="s">
        <v>527</v>
      </c>
      <c r="C24" s="105">
        <v>16</v>
      </c>
      <c r="D24" s="196">
        <f>($C24*(128/130)*1)/8</f>
        <v>1.9692307692307693</v>
      </c>
      <c r="E24" s="196">
        <f t="shared" ref="E24:E25" si="1">($C24*(128/130)*2)/8</f>
        <v>3.9384615384615387</v>
      </c>
      <c r="F24" s="196">
        <f>($C24*(128/130)*4)/8</f>
        <v>7.8769230769230774</v>
      </c>
      <c r="G24" s="196">
        <f>($C24*(128/130)*8)/8</f>
        <v>15.753846153846155</v>
      </c>
      <c r="H24" s="196">
        <f t="shared" ref="H24:H25" si="2">($C24*(128/130)*16)/8</f>
        <v>31.507692307692309</v>
      </c>
      <c r="I24" s="200" t="s">
        <v>525</v>
      </c>
      <c r="J24" s="61">
        <v>2017</v>
      </c>
    </row>
    <row r="25" spans="2:10" ht="15.95" customHeight="1">
      <c r="B25" s="104" t="s">
        <v>530</v>
      </c>
      <c r="C25" s="105">
        <v>32</v>
      </c>
      <c r="D25" s="196">
        <f>($C25*(128/130)*1)/8</f>
        <v>3.9384615384615387</v>
      </c>
      <c r="E25" s="196">
        <f t="shared" si="1"/>
        <v>7.8769230769230774</v>
      </c>
      <c r="F25" s="196">
        <f>($C25*(128/130)*4)/8</f>
        <v>15.753846153846155</v>
      </c>
      <c r="G25" s="196">
        <f>($C25*(128/130)*8)/8</f>
        <v>31.507692307692309</v>
      </c>
      <c r="H25" s="196">
        <f t="shared" si="2"/>
        <v>63.015384615384619</v>
      </c>
      <c r="I25" s="200" t="s">
        <v>525</v>
      </c>
      <c r="J25" s="61">
        <v>2019</v>
      </c>
    </row>
    <row r="26" spans="2:10" ht="15.95" customHeight="1">
      <c r="B26" s="104" t="s">
        <v>533</v>
      </c>
      <c r="C26" s="105">
        <v>32</v>
      </c>
      <c r="D26" s="196">
        <f>($C26*(128/130)*1*2)/8</f>
        <v>7.8769230769230774</v>
      </c>
      <c r="E26" s="196">
        <f>($C26*(128/130)*2*2)/8</f>
        <v>15.753846153846155</v>
      </c>
      <c r="F26" s="196">
        <f>($C26*(128/130)*4*2)/8</f>
        <v>31.507692307692309</v>
      </c>
      <c r="G26" s="196">
        <f>($C26*(128/130)*8*2)/8</f>
        <v>63.015384615384619</v>
      </c>
      <c r="H26" s="196">
        <f>($C26*(128/130)*16*2)/8</f>
        <v>126.03076923076924</v>
      </c>
      <c r="I26" s="200" t="s">
        <v>539</v>
      </c>
      <c r="J26" s="61">
        <v>2021</v>
      </c>
    </row>
    <row r="27" spans="2:10" ht="15.95" customHeight="1">
      <c r="B27" s="104" t="s">
        <v>536</v>
      </c>
      <c r="C27" s="105">
        <v>64</v>
      </c>
      <c r="D27" s="196">
        <f>($C27*(128/130)*1*2)/8</f>
        <v>15.753846153846155</v>
      </c>
      <c r="E27" s="196">
        <f>($C27*(128/130)*2*2)/8</f>
        <v>31.507692307692309</v>
      </c>
      <c r="F27" s="196">
        <f>($C27*(128/130)*4*2)/8</f>
        <v>63.015384615384619</v>
      </c>
      <c r="G27" s="196">
        <f>($C27*(128/130)*8*2)/8</f>
        <v>126.03076923076924</v>
      </c>
      <c r="H27" s="196">
        <f>($C27*(128/130)*16*2)/8</f>
        <v>252.06153846153848</v>
      </c>
      <c r="I27" s="200" t="s">
        <v>534</v>
      </c>
      <c r="J27" s="61">
        <v>2025</v>
      </c>
    </row>
    <row r="31" spans="2:10">
      <c r="C31" s="186" t="s">
        <v>540</v>
      </c>
      <c r="D31" s="186" t="s">
        <v>541</v>
      </c>
      <c r="F31" s="186" t="s">
        <v>542</v>
      </c>
      <c r="G31" s="186" t="s">
        <v>543</v>
      </c>
      <c r="H31" s="186" t="s">
        <v>473</v>
      </c>
    </row>
    <row r="32" spans="2:10">
      <c r="B32" s="8" t="s">
        <v>544</v>
      </c>
      <c r="C32" s="8" t="s">
        <v>545</v>
      </c>
      <c r="D32" s="8" t="s">
        <v>546</v>
      </c>
      <c r="F32" s="8" t="s">
        <v>547</v>
      </c>
      <c r="G32" s="8" t="s">
        <v>548</v>
      </c>
      <c r="H32" s="8" t="s">
        <v>548</v>
      </c>
    </row>
    <row r="33" spans="2:4">
      <c r="B33" s="8" t="s">
        <v>549</v>
      </c>
      <c r="C33" s="8" t="s">
        <v>550</v>
      </c>
      <c r="D33" s="8" t="s">
        <v>551</v>
      </c>
    </row>
  </sheetData>
  <mergeCells count="3">
    <mergeCell ref="D18:H18"/>
    <mergeCell ref="D7:H7"/>
    <mergeCell ref="D9:H9"/>
  </mergeCells>
  <phoneticPr fontId="25" type="noConversion"/>
  <hyperlinks>
    <hyperlink ref="C2" r:id="rId1" xr:uid="{D90FAB38-4F1A-4AB4-B796-D4B9AAAFE758}"/>
  </hyperlinks>
  <pageMargins left="0.78749999999999998" right="0.78749999999999998" top="1.05277777777778" bottom="1.05277777777778" header="0.78749999999999998" footer="0.78749999999999998"/>
  <pageSetup paperSize="9" orientation="portrait" horizontalDpi="300" verticalDpi="300" r:id="rId2"/>
  <headerFooter>
    <oddHeader>&amp;C&amp;"Times New Roman,Standard"&amp;12&amp;Kffffff&amp;A</oddHeader>
    <oddFooter>&amp;C&amp;"Times New Roman,Standard"&amp;12&amp;KffffffSeite &amp;P</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5E777-CD34-4923-AD44-6CF407297FE4}">
  <sheetPr codeName="Tabelle7"/>
  <dimension ref="B1"/>
  <sheetViews>
    <sheetView workbookViewId="0">
      <selection activeCell="Q24" sqref="Q24"/>
    </sheetView>
  </sheetViews>
  <sheetFormatPr defaultColWidth="11.42578125" defaultRowHeight="14.45"/>
  <sheetData>
    <row r="1" spans="2:2">
      <c r="B1" s="187" t="s">
        <v>552</v>
      </c>
    </row>
  </sheetData>
  <hyperlinks>
    <hyperlink ref="B1" r:id="rId1" xr:uid="{AF65A19E-CA20-408C-AD84-2E132FAD619F}"/>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
  <dimension ref="B2:M43"/>
  <sheetViews>
    <sheetView topLeftCell="A22" zoomScaleNormal="100" workbookViewId="0">
      <selection activeCell="B38" sqref="B38"/>
    </sheetView>
  </sheetViews>
  <sheetFormatPr defaultColWidth="11.5703125" defaultRowHeight="14.45"/>
  <cols>
    <col min="1" max="1" width="3.42578125" style="8" customWidth="1"/>
    <col min="2" max="2" width="16.42578125" style="8" customWidth="1"/>
    <col min="3" max="3" width="15.5703125" style="8" customWidth="1"/>
    <col min="4" max="4" width="15.42578125" style="8" customWidth="1"/>
    <col min="5" max="5" width="16.5703125" style="8" customWidth="1"/>
    <col min="6" max="6" width="17.5703125" style="8" customWidth="1"/>
    <col min="7" max="7" width="15.5703125" style="8" customWidth="1"/>
    <col min="8" max="8" width="16.5703125" style="8" customWidth="1"/>
    <col min="9" max="11" width="18.5703125" style="8" customWidth="1"/>
    <col min="12" max="16384" width="11.5703125" style="8"/>
  </cols>
  <sheetData>
    <row r="2" spans="2:13" ht="18.600000000000001">
      <c r="B2" s="77" t="s">
        <v>553</v>
      </c>
      <c r="C2" s="25"/>
      <c r="D2" s="25"/>
      <c r="E2" s="25"/>
      <c r="F2" s="25"/>
      <c r="G2" s="25"/>
      <c r="H2" s="25"/>
      <c r="I2" s="25"/>
      <c r="J2" s="26"/>
      <c r="K2" s="26"/>
    </row>
    <row r="3" spans="2:13" ht="62.25" customHeight="1">
      <c r="B3" s="11"/>
      <c r="I3" s="56" t="s">
        <v>446</v>
      </c>
      <c r="J3" s="56" t="s">
        <v>554</v>
      </c>
      <c r="K3" s="56"/>
    </row>
    <row r="4" spans="2:13" ht="29.1">
      <c r="B4" s="57"/>
      <c r="C4" s="58" t="s">
        <v>555</v>
      </c>
      <c r="D4" s="58" t="s">
        <v>556</v>
      </c>
      <c r="E4" s="58" t="s">
        <v>557</v>
      </c>
      <c r="F4" s="59" t="s">
        <v>451</v>
      </c>
      <c r="G4" s="59" t="s">
        <v>452</v>
      </c>
      <c r="H4" s="59" t="s">
        <v>453</v>
      </c>
      <c r="I4" s="59" t="s">
        <v>454</v>
      </c>
      <c r="J4" s="59" t="s">
        <v>558</v>
      </c>
      <c r="K4" s="59" t="s">
        <v>559</v>
      </c>
    </row>
    <row r="5" spans="2:13">
      <c r="B5" s="60" t="s">
        <v>560</v>
      </c>
      <c r="C5" s="61" t="s">
        <v>561</v>
      </c>
      <c r="D5" s="61"/>
      <c r="E5" s="61" t="s">
        <v>562</v>
      </c>
      <c r="F5" s="62"/>
      <c r="G5" s="60">
        <v>11</v>
      </c>
      <c r="H5" s="62"/>
      <c r="I5" s="63">
        <f t="shared" ref="I5:I12" si="0">G5/8</f>
        <v>1.375</v>
      </c>
      <c r="J5" s="62"/>
      <c r="K5" s="62"/>
    </row>
    <row r="6" spans="2:13">
      <c r="B6" s="60" t="s">
        <v>563</v>
      </c>
      <c r="C6" s="61" t="s">
        <v>564</v>
      </c>
      <c r="D6" s="61"/>
      <c r="E6" s="60"/>
      <c r="F6" s="62"/>
      <c r="G6" s="60">
        <v>54</v>
      </c>
      <c r="H6" s="62"/>
      <c r="I6" s="63">
        <f t="shared" si="0"/>
        <v>6.75</v>
      </c>
      <c r="J6" s="62"/>
      <c r="K6" s="62"/>
    </row>
    <row r="7" spans="2:13">
      <c r="B7" s="64" t="s">
        <v>565</v>
      </c>
      <c r="C7" s="61" t="s">
        <v>566</v>
      </c>
      <c r="D7" s="65"/>
      <c r="E7" s="60"/>
      <c r="F7" s="60"/>
      <c r="G7" s="60">
        <v>150</v>
      </c>
      <c r="H7" s="60"/>
      <c r="I7" s="63">
        <f t="shared" si="0"/>
        <v>18.75</v>
      </c>
      <c r="J7" s="66"/>
      <c r="K7" s="66"/>
    </row>
    <row r="8" spans="2:13">
      <c r="B8" s="67"/>
      <c r="C8" s="61" t="s">
        <v>567</v>
      </c>
      <c r="D8" s="68" t="s">
        <v>568</v>
      </c>
      <c r="E8" s="60"/>
      <c r="F8" s="60"/>
      <c r="G8" s="60">
        <v>300</v>
      </c>
      <c r="H8" s="60"/>
      <c r="I8" s="63">
        <f t="shared" si="0"/>
        <v>37.5</v>
      </c>
      <c r="J8" s="66"/>
      <c r="K8" s="66"/>
    </row>
    <row r="9" spans="2:13">
      <c r="B9" s="69"/>
      <c r="C9" s="61" t="s">
        <v>569</v>
      </c>
      <c r="D9" s="70"/>
      <c r="E9" s="60"/>
      <c r="F9" s="60"/>
      <c r="G9" s="60">
        <v>450</v>
      </c>
      <c r="H9" s="60"/>
      <c r="I9" s="63">
        <f t="shared" si="0"/>
        <v>56.25</v>
      </c>
      <c r="J9" s="66"/>
      <c r="K9" s="66"/>
    </row>
    <row r="10" spans="2:13" s="71" customFormat="1">
      <c r="B10" s="64" t="s">
        <v>570</v>
      </c>
      <c r="C10" s="61" t="s">
        <v>571</v>
      </c>
      <c r="D10" s="65"/>
      <c r="E10" s="60"/>
      <c r="F10" s="60"/>
      <c r="G10" s="60">
        <v>433</v>
      </c>
      <c r="H10" s="60"/>
      <c r="I10" s="63">
        <f t="shared" si="0"/>
        <v>54.125</v>
      </c>
      <c r="J10" s="66"/>
      <c r="K10" s="66"/>
    </row>
    <row r="11" spans="2:13" s="71" customFormat="1">
      <c r="B11" s="67"/>
      <c r="C11" s="61" t="s">
        <v>572</v>
      </c>
      <c r="D11" s="68" t="s">
        <v>573</v>
      </c>
      <c r="E11" s="60"/>
      <c r="F11" s="60"/>
      <c r="G11" s="60">
        <v>867</v>
      </c>
      <c r="H11" s="60"/>
      <c r="I11" s="63">
        <f t="shared" si="0"/>
        <v>108.375</v>
      </c>
      <c r="J11" s="66"/>
      <c r="K11" s="66"/>
    </row>
    <row r="12" spans="2:13" s="71" customFormat="1">
      <c r="B12" s="69"/>
      <c r="C12" s="207" t="s">
        <v>574</v>
      </c>
      <c r="D12" s="70"/>
      <c r="E12" s="60"/>
      <c r="F12" s="60"/>
      <c r="G12" s="60">
        <v>1300</v>
      </c>
      <c r="H12" s="60"/>
      <c r="I12" s="208">
        <f t="shared" si="0"/>
        <v>162.5</v>
      </c>
      <c r="J12" s="66"/>
      <c r="K12" s="66" t="s">
        <v>575</v>
      </c>
    </row>
    <row r="13" spans="2:13" s="71" customFormat="1">
      <c r="B13" s="8"/>
      <c r="C13" s="8"/>
      <c r="D13" s="8"/>
      <c r="E13" s="8"/>
      <c r="F13" s="8"/>
      <c r="G13" s="8"/>
      <c r="H13" s="8"/>
      <c r="I13" s="8"/>
      <c r="J13" s="8"/>
      <c r="K13" s="8"/>
      <c r="L13" s="8"/>
      <c r="M13" s="8"/>
    </row>
    <row r="14" spans="2:13" s="71" customFormat="1">
      <c r="B14" s="8"/>
      <c r="C14" s="8"/>
      <c r="D14" s="8"/>
      <c r="E14" s="8"/>
    </row>
    <row r="15" spans="2:13" ht="18.600000000000001">
      <c r="B15" s="78" t="s">
        <v>576</v>
      </c>
      <c r="C15" s="79"/>
      <c r="D15" s="80"/>
      <c r="I15" s="71"/>
    </row>
    <row r="16" spans="2:13" ht="43.5">
      <c r="B16" s="81" t="s">
        <v>577</v>
      </c>
      <c r="C16" s="72" t="s">
        <v>578</v>
      </c>
      <c r="D16" s="72" t="s">
        <v>579</v>
      </c>
    </row>
    <row r="17" spans="2:4">
      <c r="B17" s="60" t="s">
        <v>580</v>
      </c>
      <c r="C17" s="61">
        <v>2.048</v>
      </c>
      <c r="D17" s="61">
        <f t="shared" ref="D17:D22" si="1">C17/8</f>
        <v>0.25600000000000001</v>
      </c>
    </row>
    <row r="18" spans="2:4">
      <c r="B18" s="60" t="s">
        <v>581</v>
      </c>
      <c r="C18" s="61">
        <v>6.016</v>
      </c>
      <c r="D18" s="61">
        <f t="shared" si="1"/>
        <v>0.752</v>
      </c>
    </row>
    <row r="19" spans="2:4">
      <c r="B19" s="60" t="s">
        <v>582</v>
      </c>
      <c r="C19" s="61">
        <v>16</v>
      </c>
      <c r="D19" s="61">
        <f t="shared" si="1"/>
        <v>2</v>
      </c>
    </row>
    <row r="20" spans="2:4">
      <c r="B20" s="60" t="s">
        <v>583</v>
      </c>
      <c r="C20" s="61">
        <v>55</v>
      </c>
      <c r="D20" s="61">
        <f t="shared" si="1"/>
        <v>6.875</v>
      </c>
    </row>
    <row r="21" spans="2:4">
      <c r="B21" s="60" t="s">
        <v>584</v>
      </c>
      <c r="C21" s="66">
        <v>100</v>
      </c>
      <c r="D21" s="61">
        <f t="shared" si="1"/>
        <v>12.5</v>
      </c>
    </row>
    <row r="22" spans="2:4">
      <c r="B22" s="60" t="s">
        <v>585</v>
      </c>
      <c r="C22" s="66">
        <v>250</v>
      </c>
      <c r="D22" s="61">
        <f t="shared" si="1"/>
        <v>31.25</v>
      </c>
    </row>
    <row r="24" spans="2:4" ht="40.5" customHeight="1">
      <c r="B24" s="81" t="s">
        <v>586</v>
      </c>
      <c r="C24" s="72" t="s">
        <v>587</v>
      </c>
      <c r="D24" s="72" t="s">
        <v>588</v>
      </c>
    </row>
    <row r="25" spans="2:4">
      <c r="B25" s="60" t="s">
        <v>580</v>
      </c>
      <c r="C25" s="61">
        <v>0.25600000000000001</v>
      </c>
      <c r="D25" s="61">
        <f t="shared" ref="D25:D30" si="2">C25/8</f>
        <v>3.2000000000000001E-2</v>
      </c>
    </row>
    <row r="26" spans="2:4">
      <c r="B26" s="60" t="s">
        <v>581</v>
      </c>
      <c r="C26" s="61">
        <v>0.57599999999999996</v>
      </c>
      <c r="D26" s="61">
        <f t="shared" si="2"/>
        <v>7.1999999999999995E-2</v>
      </c>
    </row>
    <row r="27" spans="2:4">
      <c r="B27" s="60" t="s">
        <v>582</v>
      </c>
      <c r="C27" s="61">
        <v>1.024</v>
      </c>
      <c r="D27" s="61">
        <f t="shared" si="2"/>
        <v>0.128</v>
      </c>
    </row>
    <row r="28" spans="2:4">
      <c r="B28" s="60" t="s">
        <v>583</v>
      </c>
      <c r="C28" s="61">
        <v>11.1</v>
      </c>
      <c r="D28" s="61">
        <f t="shared" si="2"/>
        <v>1.3875</v>
      </c>
    </row>
    <row r="29" spans="2:4">
      <c r="B29" s="60" t="s">
        <v>584</v>
      </c>
      <c r="C29" s="66">
        <v>32</v>
      </c>
      <c r="D29" s="61">
        <f t="shared" si="2"/>
        <v>4</v>
      </c>
    </row>
    <row r="30" spans="2:4">
      <c r="B30" s="60" t="s">
        <v>585</v>
      </c>
      <c r="C30" s="66">
        <v>250</v>
      </c>
      <c r="D30" s="61">
        <f t="shared" si="2"/>
        <v>31.25</v>
      </c>
    </row>
    <row r="33" spans="2:5" ht="18.600000000000001">
      <c r="B33" s="78" t="s">
        <v>589</v>
      </c>
      <c r="C33" s="79"/>
      <c r="D33" s="79"/>
      <c r="E33" s="80"/>
    </row>
    <row r="34" spans="2:5" ht="35.450000000000003" customHeight="1">
      <c r="B34" s="72" t="s">
        <v>590</v>
      </c>
      <c r="C34" s="72" t="s">
        <v>591</v>
      </c>
      <c r="D34" s="72" t="s">
        <v>592</v>
      </c>
      <c r="E34" s="72" t="s">
        <v>592</v>
      </c>
    </row>
    <row r="35" spans="2:5">
      <c r="B35" s="73" t="s">
        <v>593</v>
      </c>
      <c r="C35" s="74"/>
      <c r="D35" s="74"/>
      <c r="E35" s="74"/>
    </row>
    <row r="36" spans="2:5">
      <c r="B36" s="73" t="s">
        <v>594</v>
      </c>
      <c r="C36" s="68"/>
      <c r="D36" s="68"/>
      <c r="E36" s="68"/>
    </row>
    <row r="37" spans="2:5">
      <c r="B37" s="73" t="s">
        <v>563</v>
      </c>
      <c r="C37" s="68" t="s">
        <v>595</v>
      </c>
      <c r="D37" s="68" t="s">
        <v>566</v>
      </c>
      <c r="E37" s="68" t="s">
        <v>596</v>
      </c>
    </row>
    <row r="38" spans="2:5">
      <c r="B38" s="73" t="s">
        <v>565</v>
      </c>
      <c r="C38" s="68"/>
      <c r="D38" s="68" t="s">
        <v>597</v>
      </c>
      <c r="E38" s="68" t="s">
        <v>598</v>
      </c>
    </row>
    <row r="39" spans="2:5">
      <c r="B39" s="73" t="s">
        <v>599</v>
      </c>
      <c r="C39" s="75"/>
      <c r="D39" s="75"/>
      <c r="E39" s="75"/>
    </row>
    <row r="42" spans="2:5">
      <c r="C42" s="76"/>
      <c r="D42" s="76"/>
    </row>
    <row r="43" spans="2:5">
      <c r="C43" s="76"/>
      <c r="D43" s="76"/>
    </row>
  </sheetData>
  <pageMargins left="0.78749999999999998" right="0.78749999999999998" top="1.05277777777778" bottom="1.05277777777778" header="0.78749999999999998" footer="0.78749999999999998"/>
  <pageSetup paperSize="9" orientation="portrait" horizontalDpi="300" verticalDpi="300" r:id="rId1"/>
  <headerFooter>
    <oddHeader>&amp;C&amp;"Times New Roman,Standard"&amp;12&amp;Kffffff&amp;A</oddHeader>
    <oddFooter>&amp;C&amp;"Times New Roman,Standard"&amp;12&amp;KffffffSeite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2C13E-179C-4B00-98E5-4FB29584D001}">
  <sheetPr codeName="Tabelle9"/>
  <dimension ref="B2:E9"/>
  <sheetViews>
    <sheetView workbookViewId="0">
      <selection activeCell="D11" sqref="D11"/>
    </sheetView>
  </sheetViews>
  <sheetFormatPr defaultColWidth="11.5703125" defaultRowHeight="14.45"/>
  <cols>
    <col min="1" max="1" width="4.85546875" style="8" customWidth="1"/>
    <col min="2" max="3" width="11.42578125" style="21"/>
    <col min="4" max="4" width="18.85546875" style="21" customWidth="1"/>
    <col min="5" max="5" width="73.5703125" style="8" customWidth="1"/>
    <col min="6" max="16384" width="11.5703125" style="8"/>
  </cols>
  <sheetData>
    <row r="2" spans="2:5" ht="18.600000000000001">
      <c r="B2" s="78" t="s">
        <v>600</v>
      </c>
      <c r="C2" s="143"/>
      <c r="D2" s="143"/>
      <c r="E2" s="80"/>
    </row>
    <row r="3" spans="2:5" ht="29.1">
      <c r="B3" s="141" t="s">
        <v>601</v>
      </c>
      <c r="C3" s="141" t="s">
        <v>602</v>
      </c>
      <c r="D3" s="141" t="s">
        <v>603</v>
      </c>
      <c r="E3" s="141" t="s">
        <v>604</v>
      </c>
    </row>
    <row r="4" spans="2:5" ht="57.95">
      <c r="B4" s="117" t="s">
        <v>605</v>
      </c>
      <c r="C4" s="117" t="s">
        <v>606</v>
      </c>
      <c r="D4" s="117" t="s">
        <v>607</v>
      </c>
      <c r="E4" s="142" t="s">
        <v>608</v>
      </c>
    </row>
    <row r="5" spans="2:5" ht="29.1">
      <c r="B5" s="117" t="s">
        <v>609</v>
      </c>
      <c r="C5" s="117" t="s">
        <v>610</v>
      </c>
      <c r="D5" s="117" t="s">
        <v>611</v>
      </c>
      <c r="E5" s="142" t="s">
        <v>612</v>
      </c>
    </row>
    <row r="6" spans="2:5">
      <c r="B6" s="117" t="s">
        <v>613</v>
      </c>
      <c r="C6" s="117" t="s">
        <v>614</v>
      </c>
      <c r="D6" s="117" t="s">
        <v>615</v>
      </c>
      <c r="E6" s="142" t="s">
        <v>616</v>
      </c>
    </row>
    <row r="7" spans="2:5" ht="57.95">
      <c r="B7" s="117" t="s">
        <v>617</v>
      </c>
      <c r="C7" s="117" t="s">
        <v>618</v>
      </c>
      <c r="D7" s="117" t="s">
        <v>619</v>
      </c>
      <c r="E7" s="142" t="s">
        <v>620</v>
      </c>
    </row>
    <row r="8" spans="2:5" ht="57.95">
      <c r="B8" s="117" t="s">
        <v>621</v>
      </c>
      <c r="C8" s="117" t="s">
        <v>622</v>
      </c>
      <c r="D8" s="117" t="s">
        <v>623</v>
      </c>
      <c r="E8" s="142" t="s">
        <v>624</v>
      </c>
    </row>
    <row r="9" spans="2:5">
      <c r="B9" s="117" t="s">
        <v>625</v>
      </c>
      <c r="C9" s="117" t="s">
        <v>625</v>
      </c>
      <c r="D9" s="117" t="s">
        <v>626</v>
      </c>
      <c r="E9" s="142" t="s">
        <v>627</v>
      </c>
    </row>
  </sheetData>
  <pageMargins left="0.7" right="0.7" top="0.78740157499999996" bottom="0.78740157499999996" header="0.3" footer="0.3"/>
  <pageSetup paperSize="126" orientation="portrait" horizontalDpi="203" verticalDpi="203"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ITHAN</dc:creator>
  <cp:keywords/>
  <dc:description/>
  <cp:lastModifiedBy>Ioannis Thanos</cp:lastModifiedBy>
  <cp:revision>75</cp:revision>
  <dcterms:created xsi:type="dcterms:W3CDTF">2015-06-05T18:19:34Z</dcterms:created>
  <dcterms:modified xsi:type="dcterms:W3CDTF">2025-04-11T20:11:14Z</dcterms:modified>
  <cp:category/>
  <cp:contentStatus/>
</cp:coreProperties>
</file>